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FINANZIAMENTI EUROPEI\HORIZON 2020\Rendicontazione\Documenti e Regolamenti e Linee Guida\Internal Invoice - Laboratori di Ateneo\"/>
    </mc:Choice>
  </mc:AlternateContent>
  <bookViews>
    <workbookView xWindow="480" yWindow="120" windowWidth="20010" windowHeight="6525"/>
  </bookViews>
  <sheets>
    <sheet name="Costo unitario di accesso" sheetId="8" r:id="rId1"/>
    <sheet name="Personale della struttura" sheetId="11" r:id="rId2"/>
    <sheet name="Attrezzature" sheetId="10" r:id="rId3"/>
    <sheet name="Altri costi diretti" sheetId="9" r:id="rId4"/>
    <sheet name="Energia elettrica" sheetId="12" r:id="rId5"/>
  </sheets>
  <calcPr calcId="162913"/>
</workbook>
</file>

<file path=xl/calcChain.xml><?xml version="1.0" encoding="utf-8"?>
<calcChain xmlns="http://schemas.openxmlformats.org/spreadsheetml/2006/main">
  <c r="I20" i="11" l="1"/>
  <c r="I19" i="11"/>
  <c r="I18" i="11"/>
  <c r="I5" i="11"/>
  <c r="I4" i="11"/>
  <c r="K5" i="11"/>
  <c r="K4" i="11"/>
  <c r="K19" i="11"/>
  <c r="K20" i="11"/>
  <c r="K18" i="11"/>
  <c r="G19" i="11"/>
  <c r="G20" i="11"/>
  <c r="G18" i="11"/>
  <c r="G5" i="11"/>
  <c r="G4" i="11"/>
  <c r="L43" i="11"/>
  <c r="L44" i="11" s="1"/>
  <c r="L42" i="11"/>
  <c r="L39" i="11"/>
  <c r="L38" i="11"/>
  <c r="L40" i="11" s="1"/>
  <c r="E8" i="8"/>
  <c r="D8" i="8"/>
  <c r="E5" i="12"/>
  <c r="K44" i="12"/>
  <c r="J44" i="12"/>
  <c r="K45" i="12" s="1"/>
  <c r="H44" i="12"/>
  <c r="G44" i="12"/>
  <c r="H45" i="12" s="1"/>
  <c r="K47" i="12" s="1"/>
  <c r="D5" i="12" l="1"/>
  <c r="D6" i="12" s="1"/>
  <c r="J21" i="12"/>
  <c r="H21" i="12"/>
  <c r="G21" i="12"/>
  <c r="H22" i="12" s="1"/>
  <c r="H18" i="12"/>
  <c r="H17" i="12"/>
  <c r="K16" i="12"/>
  <c r="K21" i="12" s="1"/>
  <c r="K22" i="12" s="1"/>
  <c r="J16" i="12"/>
  <c r="H16" i="12"/>
  <c r="E6" i="12"/>
  <c r="K24" i="12" l="1"/>
  <c r="E10" i="8" l="1"/>
  <c r="D10" i="8"/>
  <c r="L19" i="11"/>
  <c r="L20" i="11"/>
  <c r="L5" i="11"/>
  <c r="L18" i="11"/>
  <c r="L4" i="11"/>
  <c r="K12" i="10"/>
  <c r="J12" i="10"/>
  <c r="I12" i="10"/>
  <c r="H12" i="10"/>
  <c r="L30" i="11" l="1"/>
  <c r="E11" i="8" s="1"/>
  <c r="L14" i="11"/>
  <c r="D11" i="8" s="1"/>
  <c r="E8" i="9"/>
  <c r="E9" i="8" s="1"/>
  <c r="D8" i="9"/>
  <c r="E13" i="8" l="1"/>
  <c r="D9" i="8"/>
  <c r="D13" i="8" s="1"/>
  <c r="E27" i="8"/>
  <c r="D27" i="8"/>
  <c r="E4" i="8"/>
  <c r="E19" i="8" l="1"/>
  <c r="E32" i="8" s="1"/>
  <c r="D19" i="8"/>
  <c r="E34" i="8" l="1"/>
  <c r="E31" i="8"/>
  <c r="E33" i="8"/>
  <c r="D32" i="8"/>
  <c r="D31" i="8"/>
  <c r="D34" i="8"/>
  <c r="D33" i="8"/>
  <c r="E35" i="8" l="1"/>
  <c r="D35" i="8"/>
</calcChain>
</file>

<file path=xl/sharedStrings.xml><?xml version="1.0" encoding="utf-8"?>
<sst xmlns="http://schemas.openxmlformats.org/spreadsheetml/2006/main" count="237" uniqueCount="144">
  <si>
    <t>Description</t>
  </si>
  <si>
    <t>Comments</t>
  </si>
  <si>
    <t>Total costs</t>
  </si>
  <si>
    <t>Expenses (in euro)</t>
  </si>
  <si>
    <t>A</t>
  </si>
  <si>
    <t>B</t>
  </si>
  <si>
    <t>C</t>
  </si>
  <si>
    <t>D</t>
  </si>
  <si>
    <t>Category</t>
  </si>
  <si>
    <t xml:space="preserve">Energy (electricity, heating) for entire Biology Department </t>
  </si>
  <si>
    <t xml:space="preserve">Internal Invoicing Example for a Shared Facility </t>
  </si>
  <si>
    <t>Numero inventario ateneo:</t>
  </si>
  <si>
    <t>Nr. Inventario:</t>
  </si>
  <si>
    <t>Descrizione:</t>
  </si>
  <si>
    <t>Annualità</t>
  </si>
  <si>
    <t>Categoria:</t>
  </si>
  <si>
    <t>Immobilizzazione:</t>
  </si>
  <si>
    <t>Ammontare Principale:</t>
  </si>
  <si>
    <t>Ammontare Ammortizzato 2015:</t>
  </si>
  <si>
    <t>Ammontare Ammortizzato 2016:</t>
  </si>
  <si>
    <t>Ammontare Ammortizzato 2017:</t>
  </si>
  <si>
    <t>Data Inizio Amm.to:</t>
  </si>
  <si>
    <t>41969</t>
  </si>
  <si>
    <t>1381-0</t>
  </si>
  <si>
    <t>015 --- 15% - Mesi 80 (Amm Intero)</t>
  </si>
  <si>
    <t>P.05.02 - IMPIANTI SPECIFICI</t>
  </si>
  <si>
    <t>22 - Impianti specifici</t>
  </si>
  <si>
    <t>41974</t>
  </si>
  <si>
    <t>1381-1</t>
  </si>
  <si>
    <t>41975</t>
  </si>
  <si>
    <t>1381-2</t>
  </si>
  <si>
    <t>41976</t>
  </si>
  <si>
    <t>1381-3</t>
  </si>
  <si>
    <t>41977</t>
  </si>
  <si>
    <t>1381-4</t>
  </si>
  <si>
    <t>41979</t>
  </si>
  <si>
    <t>1381-5</t>
  </si>
  <si>
    <t>42547</t>
  </si>
  <si>
    <t>1471-0</t>
  </si>
  <si>
    <t>TRASMETTITORE POLYTRON 7000</t>
  </si>
  <si>
    <t>020 --- 20% - Mesi 60 (Amm Intero)</t>
  </si>
  <si>
    <t>P.04.02 - APPARECCHIATURE E RELATIVI ACCESSORI</t>
  </si>
  <si>
    <t>19 -Apparecchiature</t>
  </si>
  <si>
    <t>29/03/2016</t>
  </si>
  <si>
    <t>45607</t>
  </si>
  <si>
    <t>1806-0</t>
  </si>
  <si>
    <t>Multipurpose scanner, 9 um, 670 nm - low coherence - Series 5100, 5400 or 5500 - Return to Keysight Warranty - 1 yearNumero Documento di Spedizione: 228593713Numero di serie: US08380157</t>
  </si>
  <si>
    <t>025 --- 25% - Mesi 48 (Amm Intero</t>
  </si>
  <si>
    <t>P.01.03 - MACCHINE ELETTRONICHE-INFORMATICHE E RELATIVI STRUMENTI</t>
  </si>
  <si>
    <t>9 - Macchine elettroniche e relativi strumenti</t>
  </si>
  <si>
    <t>10/11/2016</t>
  </si>
  <si>
    <t>45798</t>
  </si>
  <si>
    <t>1849-0</t>
  </si>
  <si>
    <t>02/03/2016</t>
  </si>
  <si>
    <t>Ammortamento direttamente calcolato da U-GOV</t>
  </si>
  <si>
    <t>monte ore annuo</t>
  </si>
  <si>
    <t>anno</t>
  </si>
  <si>
    <t xml:space="preserve">Malcolm Smith      </t>
  </si>
  <si>
    <t xml:space="preserve">Catherine Jones </t>
  </si>
  <si>
    <t>Equipments</t>
  </si>
  <si>
    <t>Personnel</t>
  </si>
  <si>
    <t>Costi Energia elettrica</t>
  </si>
  <si>
    <t>misurazione diretta della potenza consumata dalle utenze che afferiscono alla struttura registrate tramite energy meters (contatore) per l’anno di riferimento</t>
  </si>
  <si>
    <t>quota di ammortamento per l'anno di riferimento</t>
  </si>
  <si>
    <t>Energia Elettrica</t>
  </si>
  <si>
    <t>lettura energy meters KWh</t>
  </si>
  <si>
    <t>Fornitore</t>
  </si>
  <si>
    <t>n° fattura</t>
  </si>
  <si>
    <t>data fattura</t>
  </si>
  <si>
    <t>importo fattura (totale)</t>
  </si>
  <si>
    <t>periodo di riferimento</t>
  </si>
  <si>
    <t>Kwh</t>
  </si>
  <si>
    <t>UTA</t>
  </si>
  <si>
    <t>Piano -1</t>
  </si>
  <si>
    <t>Iren mercato SpA</t>
  </si>
  <si>
    <t>ago-set.16</t>
  </si>
  <si>
    <t>dic.16</t>
  </si>
  <si>
    <t>Totale</t>
  </si>
  <si>
    <t>Costo medio a Kwh</t>
  </si>
  <si>
    <t>Totale KWh</t>
  </si>
  <si>
    <t>Matricola del gruppo di misura: XXXXX</t>
  </si>
  <si>
    <t>N. 01164…….</t>
  </si>
  <si>
    <t>Importo  
Via XXXX</t>
  </si>
  <si>
    <t>Costo energia elettrica struttura 2016</t>
  </si>
  <si>
    <t>N. 011740XXXX</t>
  </si>
  <si>
    <t>Importo                              Via xxxx</t>
  </si>
  <si>
    <t>Costo energia elettrica struttura 2017</t>
  </si>
  <si>
    <t>Consumabili (helium, liquid nitrogen etc.)</t>
  </si>
  <si>
    <t>costi direttamente imputabili al centro di costo</t>
  </si>
  <si>
    <t>ore di attività svolte dal personale per il funzionamento  della struttura (escluse ore rendicontate su progetti finanziati)</t>
  </si>
  <si>
    <t>Numero totale di accessi nell'anno di riferimento</t>
  </si>
  <si>
    <t>costo unitario di accesso /UNIT COST of Accesses</t>
  </si>
  <si>
    <t>Progetto/Persona</t>
  </si>
  <si>
    <t>Access book/Log Book of Analyses 
Registrazione degli accessi</t>
  </si>
  <si>
    <t xml:space="preserve">Costi totali per progetto/persona (in euro) </t>
  </si>
  <si>
    <t>costo annuo dedicato al funzionamento della struttura</t>
  </si>
  <si>
    <t>costo orario</t>
  </si>
  <si>
    <t>ore dedicate al funzionamento della struttura</t>
  </si>
  <si>
    <t>Nominativo</t>
  </si>
  <si>
    <t>impianto XXXX</t>
  </si>
  <si>
    <t>N. 1 Lavasciuga ad uso laboratorio per laboratorio</t>
  </si>
  <si>
    <t>Report Gestione Economica del Progetto</t>
  </si>
  <si>
    <t>Attributi progetto selezionato</t>
  </si>
  <si>
    <t>Codice Progetto</t>
  </si>
  <si>
    <t>REGISTRAZIONI COSTI</t>
  </si>
  <si>
    <t>Codice WP</t>
  </si>
  <si>
    <t>Tipo Attività</t>
  </si>
  <si>
    <t>Tipo DG</t>
  </si>
  <si>
    <t>Numero Documento di riferimento DG</t>
  </si>
  <si>
    <t>Data Documento di riferimento DG</t>
  </si>
  <si>
    <t>Numero Registrazione DG</t>
  </si>
  <si>
    <t>Data Registrazione DG</t>
  </si>
  <si>
    <t>Descrizione dettaglio DG</t>
  </si>
  <si>
    <t>Descrizione Voce COAN</t>
  </si>
  <si>
    <t>Descrizione Soggetto</t>
  </si>
  <si>
    <t>Importo</t>
  </si>
  <si>
    <t>Importo OdP</t>
  </si>
  <si>
    <t>N° OdP</t>
  </si>
  <si>
    <t>Data OdP</t>
  </si>
  <si>
    <t>xxxxxxxxxxx</t>
  </si>
  <si>
    <t>Dati aggiornati al: xxxxxxx</t>
  </si>
  <si>
    <t>NOME</t>
  </si>
  <si>
    <t>PERIODO</t>
  </si>
  <si>
    <t>LORDO ANNUO</t>
  </si>
  <si>
    <t>CONTRIBUTI PREVID. DATORE DI LAVORO</t>
  </si>
  <si>
    <t xml:space="preserve">IRAP    </t>
  </si>
  <si>
    <t>Totale no IRAP</t>
  </si>
  <si>
    <t>LIVIETTI Lorenzo</t>
  </si>
  <si>
    <t>anno 2016</t>
  </si>
  <si>
    <t>SOMASCHINI Claudio</t>
  </si>
  <si>
    <t>COSTI DA CEDOLONE</t>
  </si>
  <si>
    <t>Costo annuo lordo
(a)</t>
  </si>
  <si>
    <t>CONTRIBUTI PREVID. DATORE DI LAVORO
 (b)</t>
  </si>
  <si>
    <t>IRAP    
(d)</t>
  </si>
  <si>
    <t>Costo annuo lordo rendicontabile
(a+b-d)</t>
  </si>
  <si>
    <t>Wilbur Smith</t>
  </si>
  <si>
    <t>ore su altri progetti rendicontati</t>
  </si>
  <si>
    <t>Altri costi diretti</t>
  </si>
  <si>
    <t>Manutenzione della struttura - attrezzatura</t>
  </si>
  <si>
    <t xml:space="preserve">Il calcolo del costo di accesso orario individuale alla struttura descritto in questo documento è funzionale alla rendicontazione delle spese sostenute da gruppi di ricerca del Politecnico per lo svolgimento di progetti di ricerca. </t>
  </si>
  <si>
    <t>L’ammontare rendicontabile entro un anno solare (R) risulta dal prodotto del numero di ore/uomo passatenella struttura da membri del gruppo di ricerca (N) per il costo orario (Co) secondo la formula: R = N * Co</t>
  </si>
  <si>
    <t>Il numero totale di ore/uomo (N) deve essere certificato sulla base delle strisciate del badge degli utenti o libri firma.</t>
  </si>
  <si>
    <t>Il costo orario viene calcolato dividendo il totale dei costi rendicontabili sostenuti dal Politecnico per il funzionamento della struttura entro l’anno solare (CS), diviso per il numero totale di ore/uomo in struttura nell’anno in analisi (NS): Co = CS/NS</t>
  </si>
  <si>
    <t>Dove NS viene calcolato grazie alla registrazione degli accessi alla struttura tramite registro cartaceo e/o lettura dell’orario di ingresso e uscita tramite badge.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</si>
</sst>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&quot;€&quot;\ #,##0.00;&quot;€&quot;\ \-#,##0.00"/>
    <numFmt numFmtId="165" formatCode="_-* #,##0\ _€_-;\-* #,##0\ _€_-;_-* &quot;-&quot;\ _€_-;_-@_-"/>
    <numFmt numFmtId="166" formatCode="&quot;€&quot;\ #,##0.00"/>
    <numFmt numFmtId="167" formatCode="#,##0.00\ &quot;€&quot;"/>
    <numFmt numFmtId="168" formatCode="_-* #,##0.00\ [$€-410]_-;\-* #,##0.00\ [$€-410]_-;_-* &quot;-&quot;??\ [$€-410]_-;_-@_-"/>
    <numFmt numFmtId="169" formatCode="_-&quot;€&quot;\ * #,##0.00_-;\-&quot;€&quot;\ * #,##0.00_-;_-&quot;€&quot;\ * &quot;-&quot;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4"/>
      <color indexed="8"/>
      <name val="Arial"/>
      <family val="2"/>
    </font>
    <font>
      <i/>
      <sz val="10"/>
      <color indexed="8"/>
      <name val="Times New Roman"/>
      <family val="1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43" fontId="13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4" borderId="4" xfId="0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4" fillId="2" borderId="0" xfId="0" applyFont="1" applyFill="1" applyBorder="1" applyAlignment="1">
      <alignment horizontal="left" vertical="center"/>
    </xf>
    <xf numFmtId="165" fontId="0" fillId="2" borderId="0" xfId="0" applyNumberFormat="1" applyFill="1" applyBorder="1"/>
    <xf numFmtId="0" fontId="8" fillId="4" borderId="1" xfId="0" applyFont="1" applyFill="1" applyBorder="1"/>
    <xf numFmtId="3" fontId="8" fillId="0" borderId="1" xfId="0" applyNumberFormat="1" applyFont="1" applyBorder="1"/>
    <xf numFmtId="0" fontId="6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8" fillId="4" borderId="4" xfId="0" applyFont="1" applyFill="1" applyBorder="1"/>
    <xf numFmtId="0" fontId="8" fillId="4" borderId="1" xfId="0" applyFont="1" applyFill="1" applyBorder="1" applyAlignment="1">
      <alignment horizontal="right"/>
    </xf>
    <xf numFmtId="164" fontId="8" fillId="0" borderId="1" xfId="0" applyNumberFormat="1" applyFont="1" applyBorder="1"/>
    <xf numFmtId="166" fontId="8" fillId="4" borderId="1" xfId="0" applyNumberFormat="1" applyFont="1" applyFill="1" applyBorder="1"/>
    <xf numFmtId="166" fontId="9" fillId="0" borderId="13" xfId="0" applyNumberFormat="1" applyFont="1" applyBorder="1" applyAlignment="1">
      <alignment horizontal="right"/>
    </xf>
    <xf numFmtId="166" fontId="9" fillId="0" borderId="11" xfId="0" applyNumberFormat="1" applyFont="1" applyBorder="1" applyAlignment="1">
      <alignment horizontal="right"/>
    </xf>
    <xf numFmtId="166" fontId="9" fillId="0" borderId="12" xfId="0" applyNumberFormat="1" applyFont="1" applyBorder="1" applyAlignment="1">
      <alignment horizontal="right"/>
    </xf>
    <xf numFmtId="0" fontId="11" fillId="0" borderId="0" xfId="0" applyFont="1"/>
    <xf numFmtId="0" fontId="12" fillId="0" borderId="0" xfId="0" applyFont="1" applyAlignment="1">
      <alignment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/>
    </xf>
    <xf numFmtId="166" fontId="9" fillId="0" borderId="5" xfId="0" applyNumberFormat="1" applyFont="1" applyBorder="1" applyAlignment="1">
      <alignment horizontal="right"/>
    </xf>
    <xf numFmtId="166" fontId="9" fillId="0" borderId="7" xfId="0" applyNumberFormat="1" applyFont="1" applyBorder="1" applyAlignment="1">
      <alignment horizontal="right"/>
    </xf>
    <xf numFmtId="166" fontId="9" fillId="0" borderId="9" xfId="0" applyNumberFormat="1" applyFont="1" applyBorder="1" applyAlignment="1">
      <alignment horizontal="right"/>
    </xf>
    <xf numFmtId="0" fontId="6" fillId="0" borderId="16" xfId="0" applyFont="1" applyBorder="1" applyAlignment="1">
      <alignment wrapText="1"/>
    </xf>
    <xf numFmtId="0" fontId="6" fillId="2" borderId="17" xfId="0" applyFont="1" applyFill="1" applyBorder="1" applyAlignment="1">
      <alignment wrapText="1"/>
    </xf>
    <xf numFmtId="0" fontId="6" fillId="2" borderId="18" xfId="0" applyFont="1" applyFill="1" applyBorder="1" applyAlignment="1">
      <alignment wrapText="1"/>
    </xf>
    <xf numFmtId="166" fontId="1" fillId="7" borderId="2" xfId="0" applyNumberFormat="1" applyFont="1" applyFill="1" applyBorder="1"/>
    <xf numFmtId="166" fontId="1" fillId="7" borderId="1" xfId="0" applyNumberFormat="1" applyFont="1" applyFill="1" applyBorder="1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/>
    <xf numFmtId="43" fontId="15" fillId="0" borderId="0" xfId="2" applyFont="1"/>
    <xf numFmtId="1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43" fontId="17" fillId="0" borderId="0" xfId="2" applyFont="1"/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167" fontId="6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0" fontId="8" fillId="7" borderId="1" xfId="0" applyFont="1" applyFill="1" applyBorder="1" applyAlignment="1">
      <alignment horizontal="center"/>
    </xf>
    <xf numFmtId="168" fontId="8" fillId="4" borderId="1" xfId="0" applyNumberFormat="1" applyFont="1" applyFill="1" applyBorder="1" applyAlignment="1">
      <alignment horizontal="right"/>
    </xf>
    <xf numFmtId="0" fontId="4" fillId="5" borderId="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/>
    </xf>
    <xf numFmtId="0" fontId="18" fillId="4" borderId="1" xfId="0" applyFont="1" applyFill="1" applyBorder="1"/>
    <xf numFmtId="168" fontId="18" fillId="4" borderId="1" xfId="0" applyNumberFormat="1" applyFont="1" applyFill="1" applyBorder="1" applyAlignment="1">
      <alignment horizontal="right"/>
    </xf>
    <xf numFmtId="0" fontId="7" fillId="0" borderId="11" xfId="0" applyFont="1" applyFill="1" applyBorder="1" applyAlignment="1">
      <alignment horizontal="center"/>
    </xf>
    <xf numFmtId="3" fontId="8" fillId="0" borderId="12" xfId="0" applyNumberFormat="1" applyFont="1" applyFill="1" applyBorder="1"/>
    <xf numFmtId="3" fontId="8" fillId="0" borderId="1" xfId="0" applyNumberFormat="1" applyFont="1" applyFill="1" applyBorder="1"/>
    <xf numFmtId="3" fontId="6" fillId="0" borderId="13" xfId="0" applyNumberFormat="1" applyFont="1" applyBorder="1" applyAlignment="1">
      <alignment horizontal="right"/>
    </xf>
    <xf numFmtId="3" fontId="6" fillId="0" borderId="5" xfId="0" applyNumberFormat="1" applyFont="1" applyBorder="1"/>
    <xf numFmtId="3" fontId="6" fillId="0" borderId="11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11" xfId="0" applyNumberFormat="1" applyFont="1" applyFill="1" applyBorder="1" applyAlignment="1">
      <alignment horizontal="right"/>
    </xf>
    <xf numFmtId="3" fontId="6" fillId="0" borderId="7" xfId="0" applyNumberFormat="1" applyFont="1" applyFill="1" applyBorder="1"/>
    <xf numFmtId="3" fontId="6" fillId="0" borderId="12" xfId="0" applyNumberFormat="1" applyFont="1" applyBorder="1" applyAlignment="1">
      <alignment horizontal="right"/>
    </xf>
    <xf numFmtId="3" fontId="6" fillId="0" borderId="9" xfId="0" applyNumberFormat="1" applyFont="1" applyBorder="1"/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168" fontId="18" fillId="0" borderId="4" xfId="0" applyNumberFormat="1" applyFont="1" applyBorder="1"/>
    <xf numFmtId="168" fontId="18" fillId="0" borderId="13" xfId="0" applyNumberFormat="1" applyFont="1" applyBorder="1"/>
    <xf numFmtId="168" fontId="18" fillId="0" borderId="6" xfId="0" applyNumberFormat="1" applyFont="1" applyBorder="1"/>
    <xf numFmtId="168" fontId="18" fillId="0" borderId="8" xfId="0" applyNumberFormat="1" applyFont="1" applyBorder="1"/>
    <xf numFmtId="168" fontId="18" fillId="0" borderId="11" xfId="0" applyNumberFormat="1" applyFont="1" applyBorder="1"/>
    <xf numFmtId="168" fontId="18" fillId="0" borderId="12" xfId="0" applyNumberFormat="1" applyFont="1" applyBorder="1"/>
    <xf numFmtId="0" fontId="10" fillId="0" borderId="0" xfId="0" applyFont="1" applyAlignment="1"/>
    <xf numFmtId="0" fontId="8" fillId="4" borderId="13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168" fontId="8" fillId="0" borderId="2" xfId="0" applyNumberFormat="1" applyFont="1" applyBorder="1"/>
    <xf numFmtId="168" fontId="8" fillId="0" borderId="1" xfId="0" applyNumberFormat="1" applyFont="1" applyBorder="1"/>
    <xf numFmtId="0" fontId="8" fillId="6" borderId="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6" borderId="13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wrapText="1"/>
    </xf>
    <xf numFmtId="0" fontId="6" fillId="0" borderId="0" xfId="0" applyFont="1"/>
    <xf numFmtId="0" fontId="6" fillId="6" borderId="19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right"/>
    </xf>
    <xf numFmtId="14" fontId="6" fillId="0" borderId="19" xfId="0" applyNumberFormat="1" applyFont="1" applyFill="1" applyBorder="1"/>
    <xf numFmtId="169" fontId="6" fillId="0" borderId="19" xfId="0" applyNumberFormat="1" applyFont="1" applyFill="1" applyBorder="1"/>
    <xf numFmtId="17" fontId="6" fillId="0" borderId="19" xfId="0" applyNumberFormat="1" applyFont="1" applyFill="1" applyBorder="1" applyAlignment="1">
      <alignment horizontal="center"/>
    </xf>
    <xf numFmtId="3" fontId="6" fillId="0" borderId="19" xfId="0" applyNumberFormat="1" applyFont="1" applyFill="1" applyBorder="1"/>
    <xf numFmtId="3" fontId="6" fillId="0" borderId="0" xfId="0" applyNumberFormat="1" applyFont="1"/>
    <xf numFmtId="3" fontId="19" fillId="0" borderId="19" xfId="0" applyNumberFormat="1" applyFont="1" applyFill="1" applyBorder="1" applyAlignment="1">
      <alignment horizontal="center" vertical="center"/>
    </xf>
    <xf numFmtId="0" fontId="19" fillId="0" borderId="19" xfId="0" applyFont="1" applyBorder="1" applyAlignment="1">
      <alignment horizontal="right" vertical="center"/>
    </xf>
    <xf numFmtId="169" fontId="6" fillId="3" borderId="19" xfId="0" applyNumberFormat="1" applyFont="1" applyFill="1" applyBorder="1"/>
    <xf numFmtId="3" fontId="19" fillId="8" borderId="1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169" fontId="6" fillId="0" borderId="0" xfId="0" applyNumberFormat="1" applyFont="1"/>
    <xf numFmtId="0" fontId="6" fillId="0" borderId="0" xfId="0" applyFont="1" applyFill="1"/>
    <xf numFmtId="169" fontId="7" fillId="9" borderId="19" xfId="0" applyNumberFormat="1" applyFont="1" applyFill="1" applyBorder="1"/>
    <xf numFmtId="3" fontId="6" fillId="0" borderId="19" xfId="0" applyNumberFormat="1" applyFont="1" applyBorder="1"/>
    <xf numFmtId="169" fontId="19" fillId="0" borderId="19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6" fillId="0" borderId="19" xfId="0" applyFont="1" applyBorder="1"/>
    <xf numFmtId="166" fontId="6" fillId="0" borderId="19" xfId="0" applyNumberFormat="1" applyFont="1" applyBorder="1" applyAlignment="1">
      <alignment horizontal="right"/>
    </xf>
    <xf numFmtId="167" fontId="6" fillId="0" borderId="19" xfId="0" applyNumberFormat="1" applyFont="1" applyBorder="1"/>
    <xf numFmtId="0" fontId="0" fillId="0" borderId="19" xfId="0" applyBorder="1"/>
    <xf numFmtId="0" fontId="6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167" fontId="1" fillId="6" borderId="19" xfId="0" applyNumberFormat="1" applyFont="1" applyFill="1" applyBorder="1"/>
    <xf numFmtId="0" fontId="25" fillId="6" borderId="19" xfId="0" applyFont="1" applyFill="1" applyBorder="1" applyAlignment="1">
      <alignment horizontal="center" vertical="center" wrapText="1"/>
    </xf>
    <xf numFmtId="0" fontId="26" fillId="6" borderId="19" xfId="0" applyFont="1" applyFill="1" applyBorder="1" applyAlignment="1">
      <alignment horizontal="left" vertical="center" wrapText="1"/>
    </xf>
    <xf numFmtId="0" fontId="25" fillId="6" borderId="19" xfId="0" applyFont="1" applyFill="1" applyBorder="1" applyAlignment="1">
      <alignment horizontal="left" vertical="center" wrapText="1"/>
    </xf>
    <xf numFmtId="0" fontId="25" fillId="6" borderId="19" xfId="0" applyFont="1" applyFill="1" applyBorder="1" applyAlignment="1">
      <alignment horizontal="right" vertical="center" wrapText="1"/>
    </xf>
    <xf numFmtId="0" fontId="28" fillId="13" borderId="19" xfId="3" applyFont="1" applyFill="1" applyBorder="1" applyAlignment="1">
      <alignment horizontal="center" vertical="center"/>
    </xf>
    <xf numFmtId="0" fontId="28" fillId="13" borderId="19" xfId="3" applyFont="1" applyFill="1" applyBorder="1" applyAlignment="1">
      <alignment horizontal="center" vertical="center" wrapText="1"/>
    </xf>
    <xf numFmtId="0" fontId="27" fillId="0" borderId="0" xfId="3"/>
    <xf numFmtId="0" fontId="28" fillId="0" borderId="0" xfId="3" applyFont="1" applyFill="1" applyBorder="1" applyAlignment="1">
      <alignment horizontal="center" vertical="center"/>
    </xf>
    <xf numFmtId="0" fontId="28" fillId="0" borderId="0" xfId="3" applyFont="1" applyFill="1" applyBorder="1" applyAlignment="1">
      <alignment horizontal="center" vertical="center" wrapText="1"/>
    </xf>
    <xf numFmtId="0" fontId="27" fillId="0" borderId="0" xfId="3" applyFill="1"/>
    <xf numFmtId="0" fontId="27" fillId="0" borderId="0" xfId="3" applyFont="1" applyAlignment="1">
      <alignment horizontal="center"/>
    </xf>
    <xf numFmtId="43" fontId="27" fillId="0" borderId="0" xfId="4" applyFont="1"/>
    <xf numFmtId="43" fontId="29" fillId="0" borderId="0" xfId="4" applyFont="1"/>
    <xf numFmtId="43" fontId="0" fillId="0" borderId="19" xfId="4" applyFont="1" applyBorder="1"/>
    <xf numFmtId="0" fontId="27" fillId="0" borderId="0" xfId="3" applyFont="1"/>
    <xf numFmtId="43" fontId="0" fillId="0" borderId="20" xfId="4" applyFont="1" applyBorder="1"/>
    <xf numFmtId="43" fontId="0" fillId="0" borderId="21" xfId="4" applyFont="1" applyBorder="1"/>
    <xf numFmtId="43" fontId="0" fillId="3" borderId="21" xfId="4" applyFont="1" applyFill="1" applyBorder="1"/>
    <xf numFmtId="168" fontId="6" fillId="0" borderId="19" xfId="0" applyNumberFormat="1" applyFont="1" applyBorder="1"/>
    <xf numFmtId="167" fontId="7" fillId="6" borderId="19" xfId="0" applyNumberFormat="1" applyFont="1" applyFill="1" applyBorder="1"/>
    <xf numFmtId="0" fontId="28" fillId="13" borderId="0" xfId="3" applyFont="1" applyFill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/>
    </xf>
    <xf numFmtId="167" fontId="6" fillId="0" borderId="0" xfId="0" applyNumberFormat="1" applyFont="1" applyBorder="1" applyAlignment="1">
      <alignment horizontal="center"/>
    </xf>
    <xf numFmtId="43" fontId="27" fillId="0" borderId="0" xfId="4" applyFont="1" applyAlignment="1">
      <alignment horizontal="center"/>
    </xf>
    <xf numFmtId="3" fontId="6" fillId="14" borderId="19" xfId="0" applyNumberFormat="1" applyFont="1" applyFill="1" applyBorder="1" applyAlignment="1">
      <alignment horizontal="center"/>
    </xf>
    <xf numFmtId="167" fontId="6" fillId="14" borderId="19" xfId="0" applyNumberFormat="1" applyFont="1" applyFill="1" applyBorder="1" applyAlignment="1">
      <alignment horizontal="center"/>
    </xf>
    <xf numFmtId="0" fontId="28" fillId="14" borderId="19" xfId="3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22" fillId="12" borderId="0" xfId="0" applyFont="1" applyFill="1" applyAlignment="1">
      <alignment horizontal="left" vertical="center" wrapText="1"/>
    </xf>
    <xf numFmtId="0" fontId="23" fillId="3" borderId="0" xfId="0" applyFont="1" applyFill="1" applyAlignment="1">
      <alignment horizontal="left" vertical="center" wrapText="1"/>
    </xf>
    <xf numFmtId="0" fontId="24" fillId="11" borderId="0" xfId="0" applyFont="1" applyFill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20" fillId="10" borderId="0" xfId="0" applyFont="1" applyFill="1" applyAlignment="1">
      <alignment horizontal="center" vertical="top" wrapText="1"/>
    </xf>
    <xf numFmtId="0" fontId="21" fillId="10" borderId="0" xfId="0" applyFont="1" applyFill="1" applyAlignment="1">
      <alignment horizontal="center" vertical="top" wrapText="1"/>
    </xf>
    <xf numFmtId="0" fontId="22" fillId="11" borderId="0" xfId="0" applyFont="1" applyFill="1" applyAlignment="1">
      <alignment horizontal="left" vertical="center" wrapText="1"/>
    </xf>
    <xf numFmtId="0" fontId="6" fillId="6" borderId="19" xfId="0" applyFont="1" applyFill="1" applyBorder="1" applyAlignment="1">
      <alignment horizontal="center" vertical="center"/>
    </xf>
  </cellXfs>
  <cellStyles count="5">
    <cellStyle name="Migliaia" xfId="2" builtinId="3"/>
    <cellStyle name="Migliaia 2" xfId="4"/>
    <cellStyle name="Normal 4" xfId="1"/>
    <cellStyle name="Normale" xfId="0" builtinId="0"/>
    <cellStyle name="Normale 2" xfId="3"/>
  </cellStyles>
  <dxfs count="0"/>
  <tableStyles count="0" defaultTableStyle="TableStyleMedium2" defaultPivotStyle="PivotStyleLight16"/>
  <colors>
    <mruColors>
      <color rgb="FFF6F9FC"/>
      <color rgb="FFECF2F8"/>
      <color rgb="FFFFFFCC"/>
      <color rgb="FFE5F5FF"/>
      <color rgb="FFEAF0F6"/>
      <color rgb="FFE1F4FF"/>
      <color rgb="FFCCE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C1:G44"/>
  <sheetViews>
    <sheetView tabSelected="1" view="pageLayout" zoomScaleNormal="80" workbookViewId="0">
      <selection activeCell="C38" sqref="C38:F45"/>
    </sheetView>
  </sheetViews>
  <sheetFormatPr defaultColWidth="11.42578125" defaultRowHeight="15" x14ac:dyDescent="0.25"/>
  <cols>
    <col min="1" max="1" width="15.140625" style="1" customWidth="1"/>
    <col min="2" max="2" width="13.5703125" style="1" customWidth="1"/>
    <col min="3" max="3" width="64.140625" style="1" customWidth="1"/>
    <col min="4" max="4" width="43.28515625" style="1" customWidth="1"/>
    <col min="5" max="5" width="38" style="1" customWidth="1"/>
    <col min="6" max="6" width="81.85546875" style="1" customWidth="1"/>
    <col min="7" max="7" width="21.42578125" style="1" customWidth="1"/>
    <col min="8" max="16384" width="11.42578125" style="1"/>
  </cols>
  <sheetData>
    <row r="1" spans="3:6" ht="15.75" thickBot="1" x14ac:dyDescent="0.3"/>
    <row r="2" spans="3:6" ht="24" thickBot="1" x14ac:dyDescent="0.3">
      <c r="C2" s="151" t="s">
        <v>10</v>
      </c>
      <c r="D2" s="152"/>
      <c r="E2" s="152"/>
      <c r="F2" s="153"/>
    </row>
    <row r="4" spans="3:6" x14ac:dyDescent="0.25">
      <c r="E4" s="3" t="e">
        <f>(13-MONTH(#REF!))/12</f>
        <v>#REF!</v>
      </c>
    </row>
    <row r="5" spans="3:6" ht="15.75" thickBot="1" x14ac:dyDescent="0.3"/>
    <row r="6" spans="3:6" ht="21.75" thickBot="1" x14ac:dyDescent="0.3">
      <c r="C6" s="49" t="s">
        <v>3</v>
      </c>
    </row>
    <row r="7" spans="3:6" ht="19.5" thickBot="1" x14ac:dyDescent="0.35">
      <c r="C7" s="50" t="s">
        <v>8</v>
      </c>
      <c r="D7" s="47">
        <v>2016</v>
      </c>
      <c r="E7" s="47">
        <v>2017</v>
      </c>
      <c r="F7" s="74" t="s">
        <v>1</v>
      </c>
    </row>
    <row r="8" spans="3:6" ht="57" thickBot="1" x14ac:dyDescent="0.35">
      <c r="C8" s="51" t="s">
        <v>61</v>
      </c>
      <c r="D8" s="52">
        <f>'Energia elettrica'!D6</f>
        <v>100673.57204521401</v>
      </c>
      <c r="E8" s="52">
        <f>'Energia elettrica'!E6</f>
        <v>181888.27934940698</v>
      </c>
      <c r="F8" s="83" t="s">
        <v>62</v>
      </c>
    </row>
    <row r="9" spans="3:6" ht="19.5" thickBot="1" x14ac:dyDescent="0.35">
      <c r="C9" s="51" t="s">
        <v>137</v>
      </c>
      <c r="D9" s="52">
        <f>'Altri costi diretti'!D8</f>
        <v>59718.42</v>
      </c>
      <c r="E9" s="52">
        <f>'Altri costi diretti'!E8</f>
        <v>68195.39</v>
      </c>
      <c r="F9" s="83" t="s">
        <v>88</v>
      </c>
    </row>
    <row r="10" spans="3:6" ht="19.5" thickBot="1" x14ac:dyDescent="0.35">
      <c r="C10" s="51" t="s">
        <v>59</v>
      </c>
      <c r="D10" s="52">
        <f>Attrezzature!J12</f>
        <v>192695.47</v>
      </c>
      <c r="E10" s="52">
        <f>Attrezzature!K12</f>
        <v>194572.49</v>
      </c>
      <c r="F10" s="84" t="s">
        <v>63</v>
      </c>
    </row>
    <row r="11" spans="3:6" ht="38.25" thickBot="1" x14ac:dyDescent="0.35">
      <c r="C11" s="51" t="s">
        <v>60</v>
      </c>
      <c r="D11" s="52">
        <f>'Personale della struttura'!L14</f>
        <v>64083.209999999992</v>
      </c>
      <c r="E11" s="52">
        <f>'Personale della struttura'!L30</f>
        <v>82181.66806395349</v>
      </c>
      <c r="F11" s="83" t="s">
        <v>89</v>
      </c>
    </row>
    <row r="12" spans="3:6" ht="19.5" thickBot="1" x14ac:dyDescent="0.35">
      <c r="C12" s="10"/>
      <c r="D12" s="48"/>
      <c r="E12" s="48"/>
      <c r="F12" s="75"/>
    </row>
    <row r="13" spans="3:6" s="2" customFormat="1" ht="19.5" thickBot="1" x14ac:dyDescent="0.35">
      <c r="C13" s="10" t="s">
        <v>2</v>
      </c>
      <c r="D13" s="18">
        <f>SUM(D8:D12)</f>
        <v>417170.67204521399</v>
      </c>
      <c r="E13" s="18">
        <f>SUM(E8:E12)</f>
        <v>526837.82741336047</v>
      </c>
      <c r="F13" s="76"/>
    </row>
    <row r="14" spans="3:6" s="4" customFormat="1" x14ac:dyDescent="0.25">
      <c r="D14" s="9"/>
      <c r="E14" s="9"/>
      <c r="F14" s="73"/>
    </row>
    <row r="15" spans="3:6" ht="35.25" customHeight="1" thickBot="1" x14ac:dyDescent="0.3">
      <c r="F15" s="73"/>
    </row>
    <row r="16" spans="3:6" ht="39" customHeight="1" thickBot="1" x14ac:dyDescent="0.35">
      <c r="C16" s="25" t="s">
        <v>90</v>
      </c>
      <c r="D16" s="11">
        <v>6632</v>
      </c>
      <c r="E16" s="11">
        <v>9597</v>
      </c>
      <c r="F16" s="23"/>
    </row>
    <row r="17" spans="3:7" ht="21" customHeight="1" thickBot="1" x14ac:dyDescent="0.3">
      <c r="C17" s="8"/>
      <c r="D17" s="6"/>
      <c r="F17" s="22"/>
    </row>
    <row r="18" spans="3:7" ht="21" customHeight="1" thickBot="1" x14ac:dyDescent="0.35">
      <c r="C18" s="8"/>
      <c r="D18" s="79">
        <v>2016</v>
      </c>
      <c r="E18" s="79">
        <v>2017</v>
      </c>
    </row>
    <row r="19" spans="3:7" ht="47.25" customHeight="1" thickBot="1" x14ac:dyDescent="0.35">
      <c r="C19" s="24" t="s">
        <v>91</v>
      </c>
      <c r="D19" s="17">
        <f>D13/D16</f>
        <v>62.902694819845294</v>
      </c>
      <c r="E19" s="17">
        <f>E13/E16</f>
        <v>54.896095385366309</v>
      </c>
    </row>
    <row r="20" spans="3:7" s="7" customFormat="1" ht="21" customHeight="1" thickBot="1" x14ac:dyDescent="0.3">
      <c r="C20" s="8"/>
    </row>
    <row r="21" spans="3:7" ht="44.25" customHeight="1" thickBot="1" x14ac:dyDescent="0.3">
      <c r="C21" s="108" t="s">
        <v>93</v>
      </c>
    </row>
    <row r="22" spans="3:7" s="2" customFormat="1" ht="19.5" thickBot="1" x14ac:dyDescent="0.35">
      <c r="C22" s="5" t="s">
        <v>92</v>
      </c>
      <c r="D22" s="80">
        <v>2016</v>
      </c>
      <c r="E22" s="81">
        <v>2017</v>
      </c>
    </row>
    <row r="23" spans="3:7" ht="15.75" x14ac:dyDescent="0.25">
      <c r="C23" s="12" t="s">
        <v>4</v>
      </c>
      <c r="D23" s="56">
        <v>2000</v>
      </c>
      <c r="E23" s="57">
        <v>4000</v>
      </c>
    </row>
    <row r="24" spans="3:7" ht="15.75" x14ac:dyDescent="0.25">
      <c r="C24" s="13" t="s">
        <v>5</v>
      </c>
      <c r="D24" s="58">
        <v>3000</v>
      </c>
      <c r="E24" s="59">
        <v>2500</v>
      </c>
      <c r="G24" s="4"/>
    </row>
    <row r="25" spans="3:7" ht="15.75" x14ac:dyDescent="0.25">
      <c r="C25" s="53" t="s">
        <v>6</v>
      </c>
      <c r="D25" s="60">
        <v>1500</v>
      </c>
      <c r="E25" s="61">
        <v>1000</v>
      </c>
      <c r="G25" s="4"/>
    </row>
    <row r="26" spans="3:7" ht="16.5" thickBot="1" x14ac:dyDescent="0.3">
      <c r="C26" s="14" t="s">
        <v>7</v>
      </c>
      <c r="D26" s="62">
        <v>132</v>
      </c>
      <c r="E26" s="63">
        <v>2097</v>
      </c>
    </row>
    <row r="27" spans="3:7" ht="19.5" thickBot="1" x14ac:dyDescent="0.35">
      <c r="D27" s="54">
        <f>SUM(D23:D26)</f>
        <v>6632</v>
      </c>
      <c r="E27" s="55">
        <f>SUM(E23:E26)</f>
        <v>9597</v>
      </c>
      <c r="F27" s="4"/>
    </row>
    <row r="29" spans="3:7" ht="15.75" thickBot="1" x14ac:dyDescent="0.3"/>
    <row r="30" spans="3:7" ht="18.75" customHeight="1" thickBot="1" x14ac:dyDescent="0.35">
      <c r="C30" s="25" t="s">
        <v>94</v>
      </c>
      <c r="D30" s="82">
        <v>2016</v>
      </c>
      <c r="E30" s="82">
        <v>2017</v>
      </c>
    </row>
    <row r="31" spans="3:7" ht="18.75" x14ac:dyDescent="0.3">
      <c r="C31" s="64" t="s">
        <v>4</v>
      </c>
      <c r="D31" s="67">
        <f>D19*D23</f>
        <v>125805.38963969059</v>
      </c>
      <c r="E31" s="68">
        <f>E19*E23</f>
        <v>219584.38154146523</v>
      </c>
    </row>
    <row r="32" spans="3:7" ht="18.75" x14ac:dyDescent="0.3">
      <c r="C32" s="65" t="s">
        <v>5</v>
      </c>
      <c r="D32" s="69">
        <f>D19*D24</f>
        <v>188708.08445953589</v>
      </c>
      <c r="E32" s="71">
        <f>E19*E24</f>
        <v>137240.23846341576</v>
      </c>
    </row>
    <row r="33" spans="3:6" ht="18.75" x14ac:dyDescent="0.3">
      <c r="C33" s="66" t="s">
        <v>6</v>
      </c>
      <c r="D33" s="69">
        <f>D19*D25</f>
        <v>94354.042229767947</v>
      </c>
      <c r="E33" s="71">
        <f>E19*E25</f>
        <v>54896.095385366309</v>
      </c>
    </row>
    <row r="34" spans="3:6" ht="19.5" thickBot="1" x14ac:dyDescent="0.35">
      <c r="C34" s="26" t="s">
        <v>7</v>
      </c>
      <c r="D34" s="70">
        <f>D19*D26</f>
        <v>8303.1557162195786</v>
      </c>
      <c r="E34" s="72">
        <f>E19*E26</f>
        <v>115117.11202311315</v>
      </c>
    </row>
    <row r="35" spans="3:6" ht="19.5" thickBot="1" x14ac:dyDescent="0.35">
      <c r="D35" s="77">
        <f>SUM(D31:D34)</f>
        <v>417170.67204521399</v>
      </c>
      <c r="E35" s="78">
        <f>SUM(E31:E34)</f>
        <v>526837.82741336047</v>
      </c>
    </row>
    <row r="39" spans="3:6" ht="15.75" thickBot="1" x14ac:dyDescent="0.3"/>
    <row r="40" spans="3:6" ht="15.75" x14ac:dyDescent="0.25">
      <c r="C40" s="154" t="s">
        <v>139</v>
      </c>
      <c r="D40" s="155"/>
      <c r="E40" s="155"/>
      <c r="F40" s="156"/>
    </row>
    <row r="41" spans="3:6" ht="23.25" customHeight="1" x14ac:dyDescent="0.25">
      <c r="C41" s="145" t="s">
        <v>140</v>
      </c>
      <c r="D41" s="146"/>
      <c r="E41" s="146"/>
      <c r="F41" s="147"/>
    </row>
    <row r="42" spans="3:6" ht="15.75" x14ac:dyDescent="0.25">
      <c r="C42" s="157" t="s">
        <v>141</v>
      </c>
      <c r="D42" s="158"/>
      <c r="E42" s="158"/>
      <c r="F42" s="159"/>
    </row>
    <row r="43" spans="3:6" ht="33" customHeight="1" x14ac:dyDescent="0.25">
      <c r="C43" s="145" t="s">
        <v>142</v>
      </c>
      <c r="D43" s="146"/>
      <c r="E43" s="146"/>
      <c r="F43" s="147"/>
    </row>
    <row r="44" spans="3:6" ht="16.5" thickBot="1" x14ac:dyDescent="0.3">
      <c r="C44" s="148" t="s">
        <v>143</v>
      </c>
      <c r="D44" s="149"/>
      <c r="E44" s="149"/>
      <c r="F44" s="150"/>
    </row>
  </sheetData>
  <mergeCells count="6">
    <mergeCell ref="C43:F43"/>
    <mergeCell ref="C44:F44"/>
    <mergeCell ref="C2:F2"/>
    <mergeCell ref="C40:F40"/>
    <mergeCell ref="C41:F41"/>
    <mergeCell ref="C42:F42"/>
  </mergeCells>
  <pageMargins left="0.7" right="0.7" top="0.75" bottom="0.75" header="0.3" footer="0.3"/>
  <pageSetup paperSize="9" scale="47" orientation="landscape" r:id="rId1"/>
  <headerFooter>
    <oddFooter>&amp;CAllegato 1_Linee guida per la rendicontazione dei laboratori e delle infrastrutture di ricerca di Ateneo sui progetti H2020 – rev. 0 del 28/10/2019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opLeftCell="K13" zoomScale="85" zoomScaleNormal="85" workbookViewId="0">
      <selection activeCell="N25" sqref="N25"/>
    </sheetView>
  </sheetViews>
  <sheetFormatPr defaultRowHeight="15" x14ac:dyDescent="0.25"/>
  <cols>
    <col min="2" max="2" width="25.28515625" customWidth="1"/>
    <col min="3" max="3" width="10.42578125" style="115" customWidth="1"/>
    <col min="4" max="7" width="20" style="1" customWidth="1"/>
    <col min="8" max="8" width="14.85546875" style="115" customWidth="1"/>
    <col min="9" max="9" width="11.42578125" style="1" customWidth="1"/>
    <col min="10" max="10" width="18.28515625" style="115" customWidth="1"/>
    <col min="11" max="11" width="21.7109375" style="115" customWidth="1"/>
    <col min="12" max="12" width="22.42578125" customWidth="1"/>
  </cols>
  <sheetData>
    <row r="1" spans="2:12" s="1" customFormat="1" x14ac:dyDescent="0.25">
      <c r="B1" s="2" t="s">
        <v>130</v>
      </c>
      <c r="C1" s="115"/>
      <c r="H1" s="115"/>
      <c r="J1" s="115"/>
      <c r="K1" s="115"/>
    </row>
    <row r="3" spans="2:12" ht="57" customHeight="1" x14ac:dyDescent="0.25">
      <c r="B3" s="123" t="s">
        <v>98</v>
      </c>
      <c r="C3" s="123" t="s">
        <v>56</v>
      </c>
      <c r="D3" s="123" t="s">
        <v>131</v>
      </c>
      <c r="E3" s="123" t="s">
        <v>132</v>
      </c>
      <c r="F3" s="123" t="s">
        <v>133</v>
      </c>
      <c r="G3" s="123" t="s">
        <v>134</v>
      </c>
      <c r="H3" s="123" t="s">
        <v>55</v>
      </c>
      <c r="I3" s="123" t="s">
        <v>96</v>
      </c>
      <c r="J3" s="144" t="s">
        <v>136</v>
      </c>
      <c r="K3" s="123" t="s">
        <v>97</v>
      </c>
      <c r="L3" s="123" t="s">
        <v>95</v>
      </c>
    </row>
    <row r="4" spans="2:12" ht="15.75" x14ac:dyDescent="0.25">
      <c r="B4" s="109" t="s">
        <v>57</v>
      </c>
      <c r="C4" s="113">
        <v>2016</v>
      </c>
      <c r="D4" s="136">
        <v>21961.01</v>
      </c>
      <c r="E4" s="136">
        <v>9411.58</v>
      </c>
      <c r="F4" s="136">
        <v>1866.62</v>
      </c>
      <c r="G4" s="136">
        <f>D4+E4-F4</f>
        <v>29505.969999999998</v>
      </c>
      <c r="H4" s="113">
        <v>1720</v>
      </c>
      <c r="I4" s="111">
        <f>G4/H18</f>
        <v>17.154633720930232</v>
      </c>
      <c r="J4" s="142">
        <v>0</v>
      </c>
      <c r="K4" s="139">
        <f>H4-J4</f>
        <v>1720</v>
      </c>
      <c r="L4" s="136">
        <f>K4*I4</f>
        <v>29505.969999999998</v>
      </c>
    </row>
    <row r="5" spans="2:12" s="1" customFormat="1" ht="15.75" x14ac:dyDescent="0.25">
      <c r="B5" s="109" t="s">
        <v>58</v>
      </c>
      <c r="C5" s="113">
        <v>2016</v>
      </c>
      <c r="D5" s="136">
        <v>25759.05</v>
      </c>
      <c r="E5" s="136">
        <v>11007.7</v>
      </c>
      <c r="F5" s="136">
        <v>2189.5100000000002</v>
      </c>
      <c r="G5" s="136">
        <f>D5+E5-F5</f>
        <v>34577.24</v>
      </c>
      <c r="H5" s="113">
        <v>1720</v>
      </c>
      <c r="I5" s="111">
        <f>G5/H19</f>
        <v>20.103046511627905</v>
      </c>
      <c r="J5" s="142">
        <v>0</v>
      </c>
      <c r="K5" s="139">
        <f>H5-J5</f>
        <v>1720</v>
      </c>
      <c r="L5" s="136">
        <f t="shared" ref="L5" si="0">K5*I5</f>
        <v>34577.24</v>
      </c>
    </row>
    <row r="6" spans="2:12" ht="15.75" x14ac:dyDescent="0.25">
      <c r="B6" s="112"/>
      <c r="C6" s="114"/>
      <c r="D6" s="112"/>
      <c r="E6" s="112"/>
      <c r="F6" s="112"/>
      <c r="G6" s="112"/>
      <c r="H6" s="113"/>
      <c r="I6" s="111"/>
      <c r="J6" s="142"/>
      <c r="K6" s="114"/>
      <c r="L6" s="136"/>
    </row>
    <row r="7" spans="2:12" ht="15.75" x14ac:dyDescent="0.25">
      <c r="B7" s="112"/>
      <c r="C7" s="114"/>
      <c r="D7" s="112"/>
      <c r="E7" s="112"/>
      <c r="F7" s="112"/>
      <c r="G7" s="112"/>
      <c r="H7" s="113"/>
      <c r="I7" s="111"/>
      <c r="J7" s="142"/>
      <c r="K7" s="114"/>
      <c r="L7" s="136"/>
    </row>
    <row r="8" spans="2:12" ht="15.75" x14ac:dyDescent="0.25">
      <c r="B8" s="112"/>
      <c r="C8" s="114"/>
      <c r="D8" s="112"/>
      <c r="E8" s="112"/>
      <c r="F8" s="112"/>
      <c r="G8" s="112"/>
      <c r="H8" s="113"/>
      <c r="I8" s="111"/>
      <c r="J8" s="142"/>
      <c r="K8" s="114"/>
      <c r="L8" s="136"/>
    </row>
    <row r="9" spans="2:12" ht="15.75" x14ac:dyDescent="0.25">
      <c r="B9" s="112"/>
      <c r="C9" s="114"/>
      <c r="D9" s="112"/>
      <c r="E9" s="112"/>
      <c r="F9" s="112"/>
      <c r="G9" s="112"/>
      <c r="H9" s="113"/>
      <c r="I9" s="111"/>
      <c r="J9" s="142"/>
      <c r="K9" s="114"/>
      <c r="L9" s="136"/>
    </row>
    <row r="10" spans="2:12" ht="15.75" x14ac:dyDescent="0.25">
      <c r="B10" s="112"/>
      <c r="C10" s="114"/>
      <c r="D10" s="112"/>
      <c r="E10" s="112"/>
      <c r="F10" s="112"/>
      <c r="G10" s="112"/>
      <c r="H10" s="113"/>
      <c r="I10" s="111"/>
      <c r="J10" s="142"/>
      <c r="K10" s="114"/>
      <c r="L10" s="136"/>
    </row>
    <row r="11" spans="2:12" ht="15.75" x14ac:dyDescent="0.25">
      <c r="B11" s="112"/>
      <c r="C11" s="114"/>
      <c r="D11" s="112"/>
      <c r="E11" s="112"/>
      <c r="F11" s="112"/>
      <c r="G11" s="112"/>
      <c r="H11" s="113"/>
      <c r="I11" s="111"/>
      <c r="J11" s="142"/>
      <c r="K11" s="114"/>
      <c r="L11" s="136"/>
    </row>
    <row r="12" spans="2:12" ht="15.75" x14ac:dyDescent="0.25">
      <c r="B12" s="112"/>
      <c r="C12" s="114"/>
      <c r="D12" s="112"/>
      <c r="E12" s="112"/>
      <c r="F12" s="112"/>
      <c r="G12" s="112"/>
      <c r="H12" s="113"/>
      <c r="I12" s="111"/>
      <c r="J12" s="142"/>
      <c r="K12" s="114"/>
      <c r="L12" s="136"/>
    </row>
    <row r="13" spans="2:12" ht="15.75" x14ac:dyDescent="0.25">
      <c r="B13" s="112"/>
      <c r="C13" s="114"/>
      <c r="D13" s="112"/>
      <c r="E13" s="112"/>
      <c r="F13" s="112"/>
      <c r="G13" s="112"/>
      <c r="H13" s="113"/>
      <c r="I13" s="111"/>
      <c r="J13" s="142"/>
      <c r="K13" s="114"/>
      <c r="L13" s="136"/>
    </row>
    <row r="14" spans="2:12" ht="15.75" x14ac:dyDescent="0.25">
      <c r="L14" s="137">
        <f>SUM(L4:L13)</f>
        <v>64083.209999999992</v>
      </c>
    </row>
    <row r="17" spans="2:12" ht="64.5" customHeight="1" x14ac:dyDescent="0.25">
      <c r="B17" s="123" t="s">
        <v>98</v>
      </c>
      <c r="C17" s="123" t="s">
        <v>56</v>
      </c>
      <c r="D17" s="123" t="s">
        <v>131</v>
      </c>
      <c r="E17" s="123" t="s">
        <v>132</v>
      </c>
      <c r="F17" s="123" t="s">
        <v>133</v>
      </c>
      <c r="G17" s="123" t="s">
        <v>134</v>
      </c>
      <c r="H17" s="123" t="s">
        <v>55</v>
      </c>
      <c r="I17" s="123" t="s">
        <v>96</v>
      </c>
      <c r="J17" s="144" t="s">
        <v>136</v>
      </c>
      <c r="K17" s="123" t="s">
        <v>97</v>
      </c>
      <c r="L17" s="123" t="s">
        <v>95</v>
      </c>
    </row>
    <row r="18" spans="2:12" ht="15.75" x14ac:dyDescent="0.25">
      <c r="B18" s="109" t="s">
        <v>57</v>
      </c>
      <c r="C18" s="113">
        <v>2017</v>
      </c>
      <c r="D18" s="110">
        <v>16584.099999999999</v>
      </c>
      <c r="E18" s="110">
        <v>7125</v>
      </c>
      <c r="F18" s="110">
        <v>1409.61</v>
      </c>
      <c r="G18" s="110">
        <f>D18+E18-F18</f>
        <v>22299.489999999998</v>
      </c>
      <c r="H18" s="113">
        <v>1720</v>
      </c>
      <c r="I18" s="111">
        <f>G18/H18</f>
        <v>12.96481976744186</v>
      </c>
      <c r="J18" s="142">
        <v>582</v>
      </c>
      <c r="K18" s="139">
        <f>H18-J18</f>
        <v>1138</v>
      </c>
      <c r="L18" s="111">
        <f>K18*I18</f>
        <v>14753.964895348836</v>
      </c>
    </row>
    <row r="19" spans="2:12" ht="15.75" x14ac:dyDescent="0.25">
      <c r="B19" s="109" t="s">
        <v>58</v>
      </c>
      <c r="C19" s="113">
        <v>2017</v>
      </c>
      <c r="D19" s="110">
        <v>33636.699999999997</v>
      </c>
      <c r="E19" s="110">
        <v>14298.45</v>
      </c>
      <c r="F19" s="110">
        <v>2859.16</v>
      </c>
      <c r="G19" s="110">
        <f t="shared" ref="G19:G20" si="1">D19+E19-F19</f>
        <v>45075.989999999991</v>
      </c>
      <c r="H19" s="113">
        <v>1720</v>
      </c>
      <c r="I19" s="111">
        <f>G19/H19</f>
        <v>26.206970930232554</v>
      </c>
      <c r="J19" s="142">
        <v>220</v>
      </c>
      <c r="K19" s="139">
        <f t="shared" ref="K19:K20" si="2">H19-J19</f>
        <v>1500</v>
      </c>
      <c r="L19" s="111">
        <f t="shared" ref="L19:L20" si="3">K19*I19</f>
        <v>39310.456395348832</v>
      </c>
    </row>
    <row r="20" spans="2:12" ht="15.75" x14ac:dyDescent="0.25">
      <c r="B20" s="109" t="s">
        <v>135</v>
      </c>
      <c r="C20" s="114">
        <v>2017</v>
      </c>
      <c r="D20" s="110">
        <v>23909.48</v>
      </c>
      <c r="E20" s="110">
        <v>10214.17</v>
      </c>
      <c r="F20" s="110">
        <v>2032.3</v>
      </c>
      <c r="G20" s="110">
        <f t="shared" si="1"/>
        <v>32091.350000000002</v>
      </c>
      <c r="H20" s="113">
        <v>1720</v>
      </c>
      <c r="I20" s="111">
        <f>G20/H20</f>
        <v>18.657761627906979</v>
      </c>
      <c r="J20" s="142">
        <v>213</v>
      </c>
      <c r="K20" s="139">
        <f t="shared" si="2"/>
        <v>1507</v>
      </c>
      <c r="L20" s="111">
        <f t="shared" si="3"/>
        <v>28117.246773255818</v>
      </c>
    </row>
    <row r="21" spans="2:12" ht="15.75" x14ac:dyDescent="0.25">
      <c r="B21" s="112"/>
      <c r="C21" s="114"/>
      <c r="D21" s="110">
        <v>0</v>
      </c>
      <c r="E21" s="110"/>
      <c r="F21" s="110"/>
      <c r="G21" s="110"/>
      <c r="H21" s="113"/>
      <c r="I21" s="111"/>
      <c r="J21" s="143"/>
      <c r="K21" s="114"/>
      <c r="L21" s="111"/>
    </row>
    <row r="22" spans="2:12" ht="15.75" x14ac:dyDescent="0.25">
      <c r="B22" s="112"/>
      <c r="C22" s="114"/>
      <c r="D22" s="110">
        <v>0</v>
      </c>
      <c r="E22" s="110"/>
      <c r="F22" s="110"/>
      <c r="G22" s="110"/>
      <c r="H22" s="113"/>
      <c r="I22" s="111"/>
      <c r="J22" s="143"/>
      <c r="K22" s="114"/>
      <c r="L22" s="111"/>
    </row>
    <row r="23" spans="2:12" ht="15.75" x14ac:dyDescent="0.25">
      <c r="B23" s="112"/>
      <c r="C23" s="114"/>
      <c r="D23" s="110">
        <v>0</v>
      </c>
      <c r="E23" s="110"/>
      <c r="F23" s="110"/>
      <c r="G23" s="110"/>
      <c r="H23" s="113"/>
      <c r="I23" s="111"/>
      <c r="J23" s="143"/>
      <c r="K23" s="114"/>
      <c r="L23" s="111"/>
    </row>
    <row r="24" spans="2:12" ht="15.75" x14ac:dyDescent="0.25">
      <c r="B24" s="112"/>
      <c r="C24" s="114"/>
      <c r="D24" s="110">
        <v>0</v>
      </c>
      <c r="E24" s="110"/>
      <c r="F24" s="110"/>
      <c r="G24" s="110"/>
      <c r="H24" s="113"/>
      <c r="I24" s="111"/>
      <c r="J24" s="143"/>
      <c r="K24" s="114"/>
      <c r="L24" s="111"/>
    </row>
    <row r="25" spans="2:12" ht="15.75" x14ac:dyDescent="0.25">
      <c r="B25" s="112"/>
      <c r="C25" s="114"/>
      <c r="D25" s="110">
        <v>0</v>
      </c>
      <c r="E25" s="110"/>
      <c r="F25" s="110"/>
      <c r="G25" s="110"/>
      <c r="H25" s="113"/>
      <c r="I25" s="111"/>
      <c r="J25" s="143"/>
      <c r="K25" s="114"/>
      <c r="L25" s="111"/>
    </row>
    <row r="26" spans="2:12" ht="15.75" x14ac:dyDescent="0.25">
      <c r="B26" s="112"/>
      <c r="C26" s="114"/>
      <c r="D26" s="110">
        <v>0</v>
      </c>
      <c r="E26" s="110"/>
      <c r="F26" s="110"/>
      <c r="G26" s="110"/>
      <c r="H26" s="113"/>
      <c r="I26" s="111"/>
      <c r="J26" s="143"/>
      <c r="K26" s="114"/>
      <c r="L26" s="111"/>
    </row>
    <row r="27" spans="2:12" ht="15.75" x14ac:dyDescent="0.25">
      <c r="B27" s="112"/>
      <c r="C27" s="114"/>
      <c r="D27" s="110">
        <v>0</v>
      </c>
      <c r="E27" s="110"/>
      <c r="F27" s="110"/>
      <c r="G27" s="110"/>
      <c r="H27" s="113"/>
      <c r="I27" s="111"/>
      <c r="J27" s="143"/>
      <c r="K27" s="114"/>
      <c r="L27" s="111"/>
    </row>
    <row r="28" spans="2:12" ht="15.75" x14ac:dyDescent="0.25">
      <c r="B28" s="112"/>
      <c r="C28" s="114"/>
      <c r="D28" s="110">
        <v>0</v>
      </c>
      <c r="E28" s="110"/>
      <c r="F28" s="110"/>
      <c r="G28" s="110"/>
      <c r="H28" s="113"/>
      <c r="I28" s="111"/>
      <c r="J28" s="143"/>
      <c r="K28" s="114"/>
      <c r="L28" s="111"/>
    </row>
    <row r="29" spans="2:12" ht="15.75" x14ac:dyDescent="0.25">
      <c r="B29" s="112"/>
      <c r="C29" s="114"/>
      <c r="D29" s="110">
        <v>0</v>
      </c>
      <c r="E29" s="110"/>
      <c r="F29" s="110"/>
      <c r="G29" s="110"/>
      <c r="H29" s="113"/>
      <c r="I29" s="111"/>
      <c r="J29" s="143"/>
      <c r="K29" s="114"/>
      <c r="L29" s="111"/>
    </row>
    <row r="30" spans="2:12" ht="15.75" x14ac:dyDescent="0.25">
      <c r="D30" s="46"/>
      <c r="E30" s="46"/>
      <c r="F30" s="46"/>
      <c r="G30" s="46"/>
      <c r="H30" s="116"/>
      <c r="I30" s="45"/>
      <c r="J30" s="140"/>
      <c r="L30" s="117">
        <f>SUM(L18:L29)</f>
        <v>82181.66806395349</v>
      </c>
    </row>
    <row r="36" spans="2:12" ht="36" x14ac:dyDescent="0.25">
      <c r="B36" s="122" t="s">
        <v>121</v>
      </c>
      <c r="C36" s="122" t="s">
        <v>122</v>
      </c>
      <c r="D36" s="123" t="s">
        <v>123</v>
      </c>
      <c r="E36" s="123"/>
      <c r="F36" s="123"/>
      <c r="G36" s="123"/>
      <c r="H36" s="123" t="s">
        <v>124</v>
      </c>
      <c r="I36" s="123" t="s">
        <v>125</v>
      </c>
      <c r="J36" s="138"/>
      <c r="K36" s="124"/>
      <c r="L36" s="123" t="s">
        <v>126</v>
      </c>
    </row>
    <row r="37" spans="2:12" x14ac:dyDescent="0.25">
      <c r="B37" s="125"/>
      <c r="C37" s="125"/>
      <c r="D37" s="126"/>
      <c r="E37" s="126"/>
      <c r="F37" s="126"/>
      <c r="G37" s="126"/>
      <c r="H37" s="126"/>
      <c r="I37" s="126"/>
      <c r="J37" s="126"/>
      <c r="K37" s="127"/>
      <c r="L37" s="127"/>
    </row>
    <row r="38" spans="2:12" x14ac:dyDescent="0.25">
      <c r="B38" s="127" t="s">
        <v>127</v>
      </c>
      <c r="C38" s="128" t="s">
        <v>128</v>
      </c>
      <c r="D38" s="129">
        <v>21961</v>
      </c>
      <c r="E38" s="129"/>
      <c r="F38" s="129"/>
      <c r="G38" s="129"/>
      <c r="H38" s="129">
        <v>7057.13</v>
      </c>
      <c r="I38" s="129">
        <v>1866.68</v>
      </c>
      <c r="J38" s="141"/>
      <c r="K38" s="130"/>
      <c r="L38" s="131">
        <f>D38+H38</f>
        <v>29018.13</v>
      </c>
    </row>
    <row r="39" spans="2:12" ht="15.75" thickBot="1" x14ac:dyDescent="0.3">
      <c r="B39" s="132" t="s">
        <v>129</v>
      </c>
      <c r="C39" s="128" t="s">
        <v>128</v>
      </c>
      <c r="D39" s="129">
        <v>26121.86</v>
      </c>
      <c r="E39" s="129"/>
      <c r="F39" s="129"/>
      <c r="G39" s="129"/>
      <c r="H39" s="129">
        <v>8327.7900000000009</v>
      </c>
      <c r="I39" s="129">
        <v>2220.36</v>
      </c>
      <c r="J39" s="141"/>
      <c r="K39" s="130"/>
      <c r="L39" s="133">
        <f t="shared" ref="L39" si="4">D39+H39</f>
        <v>34449.65</v>
      </c>
    </row>
    <row r="40" spans="2:12" ht="15.75" thickBot="1" x14ac:dyDescent="0.3">
      <c r="B40" s="132"/>
      <c r="C40" s="128"/>
      <c r="D40" s="129"/>
      <c r="E40" s="129"/>
      <c r="F40" s="129"/>
      <c r="G40" s="129"/>
      <c r="H40" s="129"/>
      <c r="I40" s="129"/>
      <c r="J40" s="141"/>
      <c r="K40" s="130"/>
      <c r="L40" s="134">
        <f>SUM(L38:L39)</f>
        <v>63467.78</v>
      </c>
    </row>
    <row r="41" spans="2:12" ht="15.75" thickTop="1" x14ac:dyDescent="0.25">
      <c r="B41" s="132"/>
      <c r="C41" s="128"/>
      <c r="D41" s="129"/>
      <c r="E41" s="129"/>
      <c r="F41" s="129"/>
      <c r="G41" s="129"/>
      <c r="H41" s="129"/>
      <c r="I41" s="129"/>
      <c r="J41" s="141"/>
      <c r="K41" s="129"/>
      <c r="L41" s="129"/>
    </row>
    <row r="42" spans="2:12" x14ac:dyDescent="0.25">
      <c r="B42" s="127" t="s">
        <v>127</v>
      </c>
      <c r="C42" s="128" t="s">
        <v>128</v>
      </c>
      <c r="D42" s="129">
        <v>21961.01</v>
      </c>
      <c r="E42" s="129"/>
      <c r="F42" s="129"/>
      <c r="G42" s="129"/>
      <c r="H42" s="129">
        <v>9411.58</v>
      </c>
      <c r="I42" s="129">
        <v>1866.62</v>
      </c>
      <c r="J42" s="141"/>
      <c r="K42" s="130"/>
      <c r="L42" s="131">
        <f>D42+H42-I42</f>
        <v>29505.969999999998</v>
      </c>
    </row>
    <row r="43" spans="2:12" ht="15.75" thickBot="1" x14ac:dyDescent="0.3">
      <c r="B43" s="132" t="s">
        <v>129</v>
      </c>
      <c r="C43" s="128" t="s">
        <v>128</v>
      </c>
      <c r="D43" s="129">
        <v>25759.05</v>
      </c>
      <c r="E43" s="129"/>
      <c r="F43" s="129"/>
      <c r="G43" s="129"/>
      <c r="H43" s="129">
        <v>11007.7</v>
      </c>
      <c r="I43" s="129">
        <v>2189.5100000000002</v>
      </c>
      <c r="J43" s="141"/>
      <c r="K43" s="130"/>
      <c r="L43" s="131">
        <f>D43+H43-I43</f>
        <v>34577.24</v>
      </c>
    </row>
    <row r="44" spans="2:12" ht="15.75" thickBot="1" x14ac:dyDescent="0.3">
      <c r="B44" s="132"/>
      <c r="C44" s="128"/>
      <c r="D44" s="129"/>
      <c r="E44" s="129"/>
      <c r="F44" s="129"/>
      <c r="G44" s="129"/>
      <c r="H44" s="129"/>
      <c r="I44" s="129"/>
      <c r="J44" s="141"/>
      <c r="K44" s="130"/>
      <c r="L44" s="135">
        <f>SUM(L42:L43)</f>
        <v>64083.209999999992</v>
      </c>
    </row>
    <row r="45" spans="2:12" ht="15.75" thickTop="1" x14ac:dyDescent="0.25"/>
  </sheetData>
  <pageMargins left="0.7" right="0.7" top="0.75" bottom="0.75" header="0.3" footer="0.3"/>
  <pageSetup paperSize="9" orientation="portrait" r:id="rId1"/>
  <headerFooter>
    <oddFooter>&amp;CAllegato 1_Linee guida per la rendicontazione dei laboratori e delle infrastrutture di ricerca di Ateneo sui progetti H2020 – rev. 0 del 28/10/2019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topLeftCell="C1" workbookViewId="0">
      <selection activeCell="F20" sqref="F20"/>
    </sheetView>
  </sheetViews>
  <sheetFormatPr defaultRowHeight="15" x14ac:dyDescent="0.25"/>
  <cols>
    <col min="2" max="2" width="11.140625" customWidth="1"/>
    <col min="3" max="3" width="14.28515625" customWidth="1"/>
    <col min="4" max="4" width="41.5703125" style="43" customWidth="1"/>
    <col min="5" max="5" width="30" customWidth="1"/>
    <col min="6" max="6" width="31.28515625" style="43" customWidth="1"/>
    <col min="7" max="7" width="23" style="43" customWidth="1"/>
    <col min="8" max="8" width="20.42578125" customWidth="1"/>
    <col min="9" max="9" width="17.5703125" customWidth="1"/>
    <col min="10" max="10" width="16.140625" customWidth="1"/>
    <col min="11" max="11" width="18.140625" customWidth="1"/>
    <col min="12" max="12" width="15.85546875" customWidth="1"/>
  </cols>
  <sheetData>
    <row r="1" spans="2:12" x14ac:dyDescent="0.25">
      <c r="B1" s="2" t="s">
        <v>54</v>
      </c>
    </row>
    <row r="2" spans="2:12" ht="38.25" x14ac:dyDescent="0.25">
      <c r="B2" s="35" t="s">
        <v>11</v>
      </c>
      <c r="C2" s="35" t="s">
        <v>12</v>
      </c>
      <c r="D2" s="35" t="s">
        <v>13</v>
      </c>
      <c r="E2" s="36" t="s">
        <v>14</v>
      </c>
      <c r="F2" s="35" t="s">
        <v>15</v>
      </c>
      <c r="G2" s="35" t="s">
        <v>16</v>
      </c>
      <c r="H2" s="35" t="s">
        <v>17</v>
      </c>
      <c r="I2" s="35" t="s">
        <v>18</v>
      </c>
      <c r="J2" s="35" t="s">
        <v>19</v>
      </c>
      <c r="K2" s="35" t="s">
        <v>20</v>
      </c>
      <c r="L2" s="35" t="s">
        <v>21</v>
      </c>
    </row>
    <row r="3" spans="2:12" x14ac:dyDescent="0.25">
      <c r="B3" s="37" t="s">
        <v>22</v>
      </c>
      <c r="C3" s="37" t="s">
        <v>23</v>
      </c>
      <c r="D3" s="42" t="s">
        <v>99</v>
      </c>
      <c r="E3" s="37" t="s">
        <v>24</v>
      </c>
      <c r="F3" s="42" t="s">
        <v>25</v>
      </c>
      <c r="G3" s="44" t="s">
        <v>26</v>
      </c>
      <c r="H3" s="38">
        <v>19268.55</v>
      </c>
      <c r="I3" s="38">
        <v>245.48</v>
      </c>
      <c r="J3" s="38">
        <v>2890.28</v>
      </c>
      <c r="K3" s="38">
        <v>2890.28</v>
      </c>
      <c r="L3" s="39">
        <v>42339</v>
      </c>
    </row>
    <row r="4" spans="2:12" x14ac:dyDescent="0.25">
      <c r="B4" s="37" t="s">
        <v>27</v>
      </c>
      <c r="C4" s="37" t="s">
        <v>28</v>
      </c>
      <c r="D4" s="42" t="s">
        <v>99</v>
      </c>
      <c r="E4" s="37" t="s">
        <v>24</v>
      </c>
      <c r="F4" s="42" t="s">
        <v>25</v>
      </c>
      <c r="G4" s="44" t="s">
        <v>26</v>
      </c>
      <c r="H4" s="38">
        <v>17295.47</v>
      </c>
      <c r="I4" s="38">
        <v>661.02</v>
      </c>
      <c r="J4" s="38">
        <v>2594.3200000000002</v>
      </c>
      <c r="K4" s="38">
        <v>2594.3200000000002</v>
      </c>
      <c r="L4" s="39">
        <v>42277</v>
      </c>
    </row>
    <row r="5" spans="2:12" x14ac:dyDescent="0.25">
      <c r="B5" s="37" t="s">
        <v>29</v>
      </c>
      <c r="C5" s="37" t="s">
        <v>30</v>
      </c>
      <c r="D5" s="42" t="s">
        <v>99</v>
      </c>
      <c r="E5" s="37" t="s">
        <v>24</v>
      </c>
      <c r="F5" s="42" t="s">
        <v>25</v>
      </c>
      <c r="G5" s="44" t="s">
        <v>26</v>
      </c>
      <c r="H5" s="38">
        <v>91785.91</v>
      </c>
      <c r="I5" s="38">
        <v>6978.24</v>
      </c>
      <c r="J5" s="38">
        <v>13767.89</v>
      </c>
      <c r="K5" s="38">
        <v>13767.89</v>
      </c>
      <c r="L5" s="39">
        <v>42185</v>
      </c>
    </row>
    <row r="6" spans="2:12" x14ac:dyDescent="0.25">
      <c r="B6" s="37" t="s">
        <v>31</v>
      </c>
      <c r="C6" s="37" t="s">
        <v>32</v>
      </c>
      <c r="D6" s="42" t="s">
        <v>99</v>
      </c>
      <c r="E6" s="37" t="s">
        <v>24</v>
      </c>
      <c r="F6" s="42" t="s">
        <v>25</v>
      </c>
      <c r="G6" s="44" t="s">
        <v>26</v>
      </c>
      <c r="H6" s="38">
        <v>42571.65</v>
      </c>
      <c r="I6" s="38">
        <v>3761.47</v>
      </c>
      <c r="J6" s="38">
        <v>6385.75</v>
      </c>
      <c r="K6" s="38">
        <v>6385.75</v>
      </c>
      <c r="L6" s="39">
        <v>42155</v>
      </c>
    </row>
    <row r="7" spans="2:12" x14ac:dyDescent="0.25">
      <c r="B7" s="37" t="s">
        <v>33</v>
      </c>
      <c r="C7" s="37" t="s">
        <v>34</v>
      </c>
      <c r="D7" s="42" t="s">
        <v>99</v>
      </c>
      <c r="E7" s="37" t="s">
        <v>24</v>
      </c>
      <c r="F7" s="42" t="s">
        <v>25</v>
      </c>
      <c r="G7" s="44" t="s">
        <v>26</v>
      </c>
      <c r="H7" s="38">
        <v>47190</v>
      </c>
      <c r="I7" s="38">
        <v>5352.51</v>
      </c>
      <c r="J7" s="38">
        <v>7078.5</v>
      </c>
      <c r="K7" s="38">
        <v>7078.5</v>
      </c>
      <c r="L7" s="39">
        <v>42094</v>
      </c>
    </row>
    <row r="8" spans="2:12" x14ac:dyDescent="0.25">
      <c r="B8" s="37" t="s">
        <v>35</v>
      </c>
      <c r="C8" s="37" t="s">
        <v>36</v>
      </c>
      <c r="D8" s="42" t="s">
        <v>99</v>
      </c>
      <c r="E8" s="37" t="s">
        <v>24</v>
      </c>
      <c r="F8" s="42" t="s">
        <v>25</v>
      </c>
      <c r="G8" s="44" t="s">
        <v>26</v>
      </c>
      <c r="H8" s="38">
        <v>1061644.2</v>
      </c>
      <c r="I8" s="38">
        <v>159246.63</v>
      </c>
      <c r="J8" s="38">
        <v>159246.63</v>
      </c>
      <c r="K8" s="38">
        <v>159246.63</v>
      </c>
      <c r="L8" s="39">
        <v>42005</v>
      </c>
    </row>
    <row r="9" spans="2:12" ht="26.25" x14ac:dyDescent="0.25">
      <c r="B9" s="37" t="s">
        <v>37</v>
      </c>
      <c r="C9" s="37" t="s">
        <v>38</v>
      </c>
      <c r="D9" s="42" t="s">
        <v>39</v>
      </c>
      <c r="E9" s="37" t="s">
        <v>40</v>
      </c>
      <c r="F9" s="42" t="s">
        <v>41</v>
      </c>
      <c r="G9" s="42" t="s">
        <v>42</v>
      </c>
      <c r="H9" s="38">
        <v>1900</v>
      </c>
      <c r="I9" s="38"/>
      <c r="J9" s="38">
        <v>288.63</v>
      </c>
      <c r="K9" s="38">
        <v>380</v>
      </c>
      <c r="L9" s="40" t="s">
        <v>43</v>
      </c>
    </row>
    <row r="10" spans="2:12" ht="64.5" x14ac:dyDescent="0.25">
      <c r="B10" s="37" t="s">
        <v>44</v>
      </c>
      <c r="C10" s="37" t="s">
        <v>45</v>
      </c>
      <c r="D10" s="42" t="s">
        <v>46</v>
      </c>
      <c r="E10" s="37" t="s">
        <v>47</v>
      </c>
      <c r="F10" s="42" t="s">
        <v>48</v>
      </c>
      <c r="G10" s="42" t="s">
        <v>49</v>
      </c>
      <c r="H10" s="38">
        <v>8182.95</v>
      </c>
      <c r="I10" s="38"/>
      <c r="J10" s="38">
        <v>290.64999999999998</v>
      </c>
      <c r="K10" s="38">
        <v>2045.74</v>
      </c>
      <c r="L10" s="40" t="s">
        <v>50</v>
      </c>
    </row>
    <row r="11" spans="2:12" ht="26.25" x14ac:dyDescent="0.25">
      <c r="B11" s="37" t="s">
        <v>51</v>
      </c>
      <c r="C11" s="37" t="s">
        <v>52</v>
      </c>
      <c r="D11" s="42" t="s">
        <v>100</v>
      </c>
      <c r="E11" s="37" t="s">
        <v>40</v>
      </c>
      <c r="F11" s="42" t="s">
        <v>41</v>
      </c>
      <c r="G11" s="42" t="s">
        <v>42</v>
      </c>
      <c r="H11" s="38">
        <v>916.89</v>
      </c>
      <c r="I11" s="38"/>
      <c r="J11" s="38">
        <v>152.82</v>
      </c>
      <c r="K11" s="38">
        <v>183.38</v>
      </c>
      <c r="L11" s="40" t="s">
        <v>53</v>
      </c>
    </row>
    <row r="12" spans="2:12" x14ac:dyDescent="0.25">
      <c r="B12" s="37"/>
      <c r="C12" s="37"/>
      <c r="D12" s="42"/>
      <c r="E12" s="37"/>
      <c r="F12" s="42"/>
      <c r="G12" s="42"/>
      <c r="H12" s="41">
        <f>SUM(H3:H11)</f>
        <v>1290755.6199999999</v>
      </c>
      <c r="I12" s="41">
        <f>SUM(I3:I11)</f>
        <v>176245.35</v>
      </c>
      <c r="J12" s="41">
        <f>SUM(J3:J11)</f>
        <v>192695.47</v>
      </c>
      <c r="K12" s="41">
        <f>SUM(K3:K11)</f>
        <v>194572.49</v>
      </c>
      <c r="L12" s="3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1"/>
  <sheetViews>
    <sheetView workbookViewId="0">
      <selection activeCell="C13" sqref="C13"/>
    </sheetView>
  </sheetViews>
  <sheetFormatPr defaultRowHeight="15" x14ac:dyDescent="0.25"/>
  <cols>
    <col min="2" max="2" width="40.85546875" customWidth="1"/>
    <col min="3" max="3" width="31.140625" customWidth="1"/>
    <col min="4" max="4" width="29.5703125" customWidth="1"/>
    <col min="5" max="5" width="28.42578125" customWidth="1"/>
  </cols>
  <sheetData>
    <row r="2" spans="2:15" ht="15.75" thickBot="1" x14ac:dyDescent="0.3"/>
    <row r="3" spans="2:15" ht="21.75" thickBot="1" x14ac:dyDescent="0.3">
      <c r="B3" s="163" t="s">
        <v>3</v>
      </c>
      <c r="C3" s="164"/>
      <c r="D3" s="1"/>
      <c r="E3" s="1"/>
    </row>
    <row r="4" spans="2:15" ht="19.5" thickBot="1" x14ac:dyDescent="0.35">
      <c r="B4" s="15" t="s">
        <v>8</v>
      </c>
      <c r="C4" s="10" t="s">
        <v>0</v>
      </c>
      <c r="D4" s="16">
        <v>2016</v>
      </c>
      <c r="E4" s="16">
        <v>2017</v>
      </c>
    </row>
    <row r="5" spans="2:15" ht="31.5" x14ac:dyDescent="0.25">
      <c r="B5" s="165" t="s">
        <v>88</v>
      </c>
      <c r="C5" s="30" t="s">
        <v>87</v>
      </c>
      <c r="D5" s="27">
        <v>59718.42</v>
      </c>
      <c r="E5" s="19">
        <v>65406.559999999998</v>
      </c>
    </row>
    <row r="6" spans="2:15" ht="31.5" x14ac:dyDescent="0.25">
      <c r="B6" s="166"/>
      <c r="C6" s="31" t="s">
        <v>138</v>
      </c>
      <c r="D6" s="28"/>
      <c r="E6" s="20">
        <v>2788.83</v>
      </c>
    </row>
    <row r="7" spans="2:15" ht="16.5" thickBot="1" x14ac:dyDescent="0.3">
      <c r="B7" s="167"/>
      <c r="C7" s="32"/>
      <c r="D7" s="29"/>
      <c r="E7" s="21"/>
    </row>
    <row r="8" spans="2:15" ht="15.75" thickBot="1" x14ac:dyDescent="0.3">
      <c r="D8" s="33">
        <f>SUM(D5:D7)</f>
        <v>59718.42</v>
      </c>
      <c r="E8" s="34">
        <f>SUM(E5:E7)</f>
        <v>68195.39</v>
      </c>
    </row>
    <row r="15" spans="2:15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2:15" ht="18.75" x14ac:dyDescent="0.25">
      <c r="B16" s="168" t="s">
        <v>101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</row>
    <row r="17" spans="2:15" x14ac:dyDescent="0.25">
      <c r="B17" s="169" t="s">
        <v>120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</row>
    <row r="18" spans="2:15" x14ac:dyDescent="0.25">
      <c r="B18" s="170" t="s">
        <v>102</v>
      </c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</row>
    <row r="19" spans="2:15" x14ac:dyDescent="0.25">
      <c r="B19" s="160" t="s">
        <v>103</v>
      </c>
      <c r="C19" s="160"/>
      <c r="D19" s="161" t="s">
        <v>119</v>
      </c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</row>
    <row r="20" spans="2:15" ht="15.75" x14ac:dyDescent="0.25">
      <c r="B20" s="162" t="s">
        <v>104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</row>
    <row r="21" spans="2:15" ht="56.25" x14ac:dyDescent="0.25">
      <c r="B21" s="118" t="s">
        <v>105</v>
      </c>
      <c r="C21" s="118" t="s">
        <v>106</v>
      </c>
      <c r="D21" s="118" t="s">
        <v>107</v>
      </c>
      <c r="E21" s="118" t="s">
        <v>108</v>
      </c>
      <c r="F21" s="118" t="s">
        <v>109</v>
      </c>
      <c r="G21" s="118" t="s">
        <v>110</v>
      </c>
      <c r="H21" s="118" t="s">
        <v>111</v>
      </c>
      <c r="I21" s="119" t="s">
        <v>112</v>
      </c>
      <c r="J21" s="118" t="s">
        <v>113</v>
      </c>
      <c r="K21" s="120" t="s">
        <v>114</v>
      </c>
      <c r="L21" s="121" t="s">
        <v>115</v>
      </c>
      <c r="M21" s="121" t="s">
        <v>116</v>
      </c>
      <c r="N21" s="118" t="s">
        <v>117</v>
      </c>
      <c r="O21" s="118" t="s">
        <v>118</v>
      </c>
    </row>
  </sheetData>
  <mergeCells count="8">
    <mergeCell ref="B19:C19"/>
    <mergeCell ref="D19:O19"/>
    <mergeCell ref="B20:O20"/>
    <mergeCell ref="B3:C3"/>
    <mergeCell ref="B5:B7"/>
    <mergeCell ref="B16:O16"/>
    <mergeCell ref="B17:O17"/>
    <mergeCell ref="B18:O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8"/>
  <sheetViews>
    <sheetView topLeftCell="A16" workbookViewId="0">
      <selection activeCell="H45" sqref="H45"/>
    </sheetView>
  </sheetViews>
  <sheetFormatPr defaultRowHeight="15" x14ac:dyDescent="0.25"/>
  <cols>
    <col min="2" max="2" width="29.7109375" customWidth="1"/>
    <col min="3" max="3" width="26.85546875" customWidth="1"/>
    <col min="4" max="4" width="22.7109375" customWidth="1"/>
    <col min="5" max="5" width="25.140625" customWidth="1"/>
    <col min="6" max="6" width="17.85546875" customWidth="1"/>
    <col min="7" max="7" width="15.85546875" customWidth="1"/>
    <col min="8" max="8" width="12.5703125" customWidth="1"/>
    <col min="10" max="10" width="14" customWidth="1"/>
    <col min="11" max="11" width="17.5703125" customWidth="1"/>
  </cols>
  <sheetData>
    <row r="2" spans="2:11" ht="15.75" thickBot="1" x14ac:dyDescent="0.3"/>
    <row r="3" spans="2:11" ht="21.75" thickBot="1" x14ac:dyDescent="0.3">
      <c r="B3" s="163" t="s">
        <v>3</v>
      </c>
      <c r="C3" s="164"/>
      <c r="D3" s="1"/>
      <c r="E3" s="1"/>
    </row>
    <row r="4" spans="2:11" ht="19.5" thickBot="1" x14ac:dyDescent="0.35">
      <c r="B4" s="15" t="s">
        <v>8</v>
      </c>
      <c r="C4" s="10" t="s">
        <v>0</v>
      </c>
      <c r="D4" s="16">
        <v>2016</v>
      </c>
      <c r="E4" s="16">
        <v>2017</v>
      </c>
    </row>
    <row r="5" spans="2:11" ht="66.75" customHeight="1" thickBot="1" x14ac:dyDescent="0.3">
      <c r="B5" s="85" t="s">
        <v>64</v>
      </c>
      <c r="C5" s="86" t="s">
        <v>9</v>
      </c>
      <c r="D5" s="28">
        <f>K24</f>
        <v>100673.57204521401</v>
      </c>
      <c r="E5" s="20">
        <f>K47</f>
        <v>181888.27934940698</v>
      </c>
    </row>
    <row r="6" spans="2:11" ht="15.75" thickBot="1" x14ac:dyDescent="0.3">
      <c r="B6" s="1"/>
      <c r="C6" s="1"/>
      <c r="D6" s="33">
        <f>SUM(D5:D5)</f>
        <v>100673.57204521401</v>
      </c>
      <c r="E6" s="34">
        <f>SUM(E5:E5)</f>
        <v>181888.27934940698</v>
      </c>
    </row>
    <row r="7" spans="2:11" x14ac:dyDescent="0.25">
      <c r="B7" s="1"/>
      <c r="C7" s="1"/>
      <c r="D7" s="1"/>
      <c r="E7" s="1"/>
    </row>
    <row r="13" spans="2:11" ht="15.75" x14ac:dyDescent="0.25">
      <c r="B13" s="87" t="s">
        <v>80</v>
      </c>
      <c r="C13" s="87"/>
      <c r="D13" s="87"/>
      <c r="E13" s="87"/>
      <c r="F13" s="87"/>
      <c r="G13" s="87"/>
      <c r="H13" s="87"/>
      <c r="I13" s="87"/>
      <c r="J13" s="171" t="s">
        <v>65</v>
      </c>
      <c r="K13" s="171"/>
    </row>
    <row r="14" spans="2:11" ht="31.5" x14ac:dyDescent="0.25">
      <c r="B14" s="88" t="s">
        <v>66</v>
      </c>
      <c r="C14" s="88" t="s">
        <v>67</v>
      </c>
      <c r="D14" s="88" t="s">
        <v>68</v>
      </c>
      <c r="E14" s="88" t="s">
        <v>69</v>
      </c>
      <c r="F14" s="88" t="s">
        <v>70</v>
      </c>
      <c r="G14" s="88" t="s">
        <v>82</v>
      </c>
      <c r="H14" s="89" t="s">
        <v>71</v>
      </c>
      <c r="I14" s="90"/>
      <c r="J14" s="88" t="s">
        <v>72</v>
      </c>
      <c r="K14" s="88" t="s">
        <v>73</v>
      </c>
    </row>
    <row r="15" spans="2:11" ht="15.75" x14ac:dyDescent="0.25">
      <c r="B15" s="91" t="s">
        <v>74</v>
      </c>
      <c r="C15" s="92" t="s">
        <v>81</v>
      </c>
      <c r="D15" s="93">
        <v>42592</v>
      </c>
      <c r="E15" s="94">
        <v>921695.42</v>
      </c>
      <c r="F15" s="95">
        <v>42552</v>
      </c>
      <c r="G15" s="94">
        <v>33554.44</v>
      </c>
      <c r="H15" s="96">
        <v>185796</v>
      </c>
      <c r="I15" s="97"/>
      <c r="J15" s="98">
        <v>103600</v>
      </c>
      <c r="K15" s="98">
        <v>27510</v>
      </c>
    </row>
    <row r="16" spans="2:11" ht="15.75" x14ac:dyDescent="0.25">
      <c r="B16" s="91" t="s">
        <v>74</v>
      </c>
      <c r="C16" s="92" t="s">
        <v>81</v>
      </c>
      <c r="D16" s="93">
        <v>42668</v>
      </c>
      <c r="E16" s="94">
        <v>1275350.8799999999</v>
      </c>
      <c r="F16" s="95" t="s">
        <v>75</v>
      </c>
      <c r="G16" s="94">
        <v>54139.43</v>
      </c>
      <c r="H16" s="91">
        <f>152773+153996</f>
        <v>306769</v>
      </c>
      <c r="I16" s="97"/>
      <c r="J16" s="98">
        <f>83560+79990</f>
        <v>163550</v>
      </c>
      <c r="K16" s="98">
        <f>24400+26640</f>
        <v>51040</v>
      </c>
    </row>
    <row r="17" spans="2:11" ht="15.75" x14ac:dyDescent="0.25">
      <c r="B17" s="91" t="s">
        <v>74</v>
      </c>
      <c r="C17" s="92" t="s">
        <v>81</v>
      </c>
      <c r="D17" s="93">
        <v>42690</v>
      </c>
      <c r="E17" s="94">
        <v>507650.31</v>
      </c>
      <c r="F17" s="95">
        <v>42644</v>
      </c>
      <c r="G17" s="94">
        <v>23128.98</v>
      </c>
      <c r="H17" s="91">
        <f>43949+28892+50054</f>
        <v>122895</v>
      </c>
      <c r="I17" s="97"/>
      <c r="J17" s="98">
        <v>47780</v>
      </c>
      <c r="K17" s="98">
        <v>29500</v>
      </c>
    </row>
    <row r="18" spans="2:11" ht="15.75" x14ac:dyDescent="0.25">
      <c r="B18" s="91" t="s">
        <v>74</v>
      </c>
      <c r="C18" s="92" t="s">
        <v>81</v>
      </c>
      <c r="D18" s="93">
        <v>42721</v>
      </c>
      <c r="E18" s="94">
        <v>524214.75</v>
      </c>
      <c r="F18" s="95">
        <v>42675</v>
      </c>
      <c r="G18" s="94">
        <v>21585.55</v>
      </c>
      <c r="H18" s="91">
        <f>42054+24983+45001</f>
        <v>112038</v>
      </c>
      <c r="I18" s="97"/>
      <c r="J18" s="98">
        <v>37380</v>
      </c>
      <c r="K18" s="98">
        <v>29010</v>
      </c>
    </row>
    <row r="19" spans="2:11" ht="15.75" x14ac:dyDescent="0.25">
      <c r="B19" s="91" t="s">
        <v>74</v>
      </c>
      <c r="C19" s="92" t="s">
        <v>81</v>
      </c>
      <c r="D19" s="93">
        <v>42720</v>
      </c>
      <c r="E19" s="94">
        <v>496050.54</v>
      </c>
      <c r="F19" s="95" t="s">
        <v>76</v>
      </c>
      <c r="G19" s="94">
        <v>19218.939999999999</v>
      </c>
      <c r="H19" s="96">
        <v>100210</v>
      </c>
      <c r="I19" s="97"/>
      <c r="J19" s="98">
        <v>35070</v>
      </c>
      <c r="K19" s="98">
        <v>25120</v>
      </c>
    </row>
    <row r="20" spans="2:11" ht="15.75" x14ac:dyDescent="0.25">
      <c r="B20" s="87"/>
      <c r="C20" s="87"/>
      <c r="D20" s="87"/>
      <c r="E20" s="87"/>
      <c r="F20" s="87"/>
      <c r="G20" s="87"/>
      <c r="H20" s="87"/>
      <c r="I20" s="87"/>
      <c r="J20" s="87"/>
      <c r="K20" s="87"/>
    </row>
    <row r="21" spans="2:11" ht="15.75" x14ac:dyDescent="0.25">
      <c r="B21" s="87"/>
      <c r="C21" s="87"/>
      <c r="D21" s="87"/>
      <c r="E21" s="87"/>
      <c r="F21" s="99" t="s">
        <v>77</v>
      </c>
      <c r="G21" s="100">
        <f>SUM(G15:G20)</f>
        <v>151627.34</v>
      </c>
      <c r="H21" s="101">
        <f>SUM(H15:H20)</f>
        <v>827708</v>
      </c>
      <c r="I21" s="87"/>
      <c r="J21" s="98">
        <f>SUM(J15:J20)</f>
        <v>387380</v>
      </c>
      <c r="K21" s="98">
        <f>SUM(K15:K20)</f>
        <v>162180</v>
      </c>
    </row>
    <row r="22" spans="2:11" ht="15.75" x14ac:dyDescent="0.25">
      <c r="B22" s="87"/>
      <c r="C22" s="87"/>
      <c r="D22" s="87"/>
      <c r="E22" s="87"/>
      <c r="F22" s="87"/>
      <c r="G22" s="102" t="s">
        <v>78</v>
      </c>
      <c r="H22" s="103">
        <f>G21/H21</f>
        <v>0.18318940979185896</v>
      </c>
      <c r="I22" s="87"/>
      <c r="J22" s="102" t="s">
        <v>79</v>
      </c>
      <c r="K22" s="101">
        <f>J21+K21</f>
        <v>549560</v>
      </c>
    </row>
    <row r="23" spans="2:11" ht="15.75" x14ac:dyDescent="0.25">
      <c r="B23" s="87"/>
      <c r="C23" s="87"/>
      <c r="D23" s="87"/>
      <c r="E23" s="87"/>
      <c r="F23" s="87"/>
      <c r="G23" s="87"/>
      <c r="H23" s="104"/>
      <c r="I23" s="87"/>
      <c r="J23" s="87"/>
      <c r="K23" s="87"/>
    </row>
    <row r="24" spans="2:11" ht="15.75" x14ac:dyDescent="0.25">
      <c r="B24" s="87"/>
      <c r="C24" s="87"/>
      <c r="D24" s="87"/>
      <c r="E24" s="87"/>
      <c r="F24" s="87"/>
      <c r="G24" s="87"/>
      <c r="H24" s="104"/>
      <c r="I24" s="87"/>
      <c r="J24" s="102" t="s">
        <v>83</v>
      </c>
      <c r="K24" s="105">
        <f>H22*K22</f>
        <v>100673.57204521401</v>
      </c>
    </row>
    <row r="25" spans="2:11" ht="15.75" x14ac:dyDescent="0.25">
      <c r="B25" s="87"/>
      <c r="C25" s="87"/>
      <c r="D25" s="87"/>
      <c r="E25" s="87"/>
      <c r="F25" s="87"/>
      <c r="G25" s="87"/>
      <c r="H25" s="104"/>
      <c r="I25" s="87"/>
      <c r="J25" s="87"/>
      <c r="K25" s="87"/>
    </row>
    <row r="29" spans="2:11" ht="15.75" x14ac:dyDescent="0.25">
      <c r="B29" s="87" t="s">
        <v>80</v>
      </c>
      <c r="C29" s="87"/>
      <c r="D29" s="87"/>
      <c r="E29" s="87"/>
      <c r="F29" s="87"/>
      <c r="G29" s="87"/>
      <c r="H29" s="87"/>
      <c r="I29" s="87"/>
      <c r="J29" s="171" t="s">
        <v>65</v>
      </c>
      <c r="K29" s="171"/>
    </row>
    <row r="30" spans="2:11" ht="31.5" x14ac:dyDescent="0.25">
      <c r="B30" s="88" t="s">
        <v>66</v>
      </c>
      <c r="C30" s="88" t="s">
        <v>67</v>
      </c>
      <c r="D30" s="88" t="s">
        <v>68</v>
      </c>
      <c r="E30" s="88" t="s">
        <v>69</v>
      </c>
      <c r="F30" s="88" t="s">
        <v>70</v>
      </c>
      <c r="G30" s="88" t="s">
        <v>85</v>
      </c>
      <c r="H30" s="89" t="s">
        <v>71</v>
      </c>
      <c r="I30" s="90"/>
      <c r="J30" s="88" t="s">
        <v>72</v>
      </c>
      <c r="K30" s="88" t="s">
        <v>73</v>
      </c>
    </row>
    <row r="31" spans="2:11" ht="15.75" x14ac:dyDescent="0.25">
      <c r="B31" s="91" t="s">
        <v>74</v>
      </c>
      <c r="C31" s="92" t="s">
        <v>84</v>
      </c>
      <c r="D31" s="93">
        <v>42782</v>
      </c>
      <c r="E31" s="94">
        <v>600991</v>
      </c>
      <c r="F31" s="95">
        <v>42736</v>
      </c>
      <c r="G31" s="94">
        <v>22516.53</v>
      </c>
      <c r="H31" s="106">
        <v>106372</v>
      </c>
      <c r="I31" s="97"/>
      <c r="J31" s="98">
        <v>35370</v>
      </c>
      <c r="K31" s="98">
        <v>26220</v>
      </c>
    </row>
    <row r="32" spans="2:11" ht="15.75" x14ac:dyDescent="0.25">
      <c r="B32" s="91" t="s">
        <v>74</v>
      </c>
      <c r="C32" s="92" t="s">
        <v>84</v>
      </c>
      <c r="D32" s="93">
        <v>42808</v>
      </c>
      <c r="E32" s="94">
        <v>496957.76</v>
      </c>
      <c r="F32" s="95">
        <v>42767</v>
      </c>
      <c r="G32" s="94">
        <v>20333.740000000002</v>
      </c>
      <c r="H32" s="106">
        <v>106435</v>
      </c>
      <c r="I32" s="97"/>
      <c r="J32" s="98">
        <v>33150</v>
      </c>
      <c r="K32" s="98">
        <v>27370</v>
      </c>
    </row>
    <row r="33" spans="2:11" ht="15.75" x14ac:dyDescent="0.25">
      <c r="B33" s="91" t="s">
        <v>74</v>
      </c>
      <c r="C33" s="92" t="s">
        <v>84</v>
      </c>
      <c r="D33" s="93">
        <v>42929</v>
      </c>
      <c r="E33" s="94">
        <v>566924.46</v>
      </c>
      <c r="F33" s="95">
        <v>42795</v>
      </c>
      <c r="G33" s="94">
        <v>19364.439999999999</v>
      </c>
      <c r="H33" s="106">
        <v>115373</v>
      </c>
      <c r="I33" s="97"/>
      <c r="J33" s="98">
        <v>42430</v>
      </c>
      <c r="K33" s="98">
        <v>29910</v>
      </c>
    </row>
    <row r="34" spans="2:11" ht="15.75" x14ac:dyDescent="0.25">
      <c r="B34" s="91" t="s">
        <v>74</v>
      </c>
      <c r="C34" s="92" t="s">
        <v>84</v>
      </c>
      <c r="D34" s="93">
        <v>42929</v>
      </c>
      <c r="E34" s="94">
        <v>289013.3</v>
      </c>
      <c r="F34" s="95">
        <v>42826</v>
      </c>
      <c r="G34" s="94">
        <v>70249.990000000005</v>
      </c>
      <c r="H34" s="106">
        <v>111578</v>
      </c>
      <c r="I34" s="97"/>
      <c r="J34" s="98">
        <v>44060</v>
      </c>
      <c r="K34" s="98">
        <v>28020</v>
      </c>
    </row>
    <row r="35" spans="2:11" ht="15.75" x14ac:dyDescent="0.25">
      <c r="B35" s="91"/>
      <c r="C35" s="92" t="s">
        <v>84</v>
      </c>
      <c r="D35" s="93"/>
      <c r="E35" s="94"/>
      <c r="F35" s="95">
        <v>42856</v>
      </c>
      <c r="G35" s="94"/>
      <c r="H35" s="106">
        <v>130628</v>
      </c>
      <c r="I35" s="97"/>
      <c r="J35" s="98">
        <v>57580</v>
      </c>
      <c r="K35" s="98">
        <v>29110</v>
      </c>
    </row>
    <row r="36" spans="2:11" ht="15.75" x14ac:dyDescent="0.25">
      <c r="B36" s="91"/>
      <c r="C36" s="92" t="s">
        <v>84</v>
      </c>
      <c r="D36" s="93"/>
      <c r="E36" s="94"/>
      <c r="F36" s="95">
        <v>42887</v>
      </c>
      <c r="G36" s="94"/>
      <c r="H36" s="106">
        <v>173276</v>
      </c>
      <c r="I36" s="97"/>
      <c r="J36" s="98">
        <v>94020</v>
      </c>
      <c r="K36" s="98">
        <v>26320</v>
      </c>
    </row>
    <row r="37" spans="2:11" ht="15.75" x14ac:dyDescent="0.25">
      <c r="B37" s="91" t="s">
        <v>74</v>
      </c>
      <c r="C37" s="92" t="s">
        <v>84</v>
      </c>
      <c r="D37" s="93">
        <v>42963</v>
      </c>
      <c r="E37" s="94">
        <v>125711.75</v>
      </c>
      <c r="F37" s="95">
        <v>42917</v>
      </c>
      <c r="G37" s="94">
        <v>29856.17</v>
      </c>
      <c r="H37" s="106">
        <v>170087</v>
      </c>
      <c r="I37" s="97"/>
      <c r="J37" s="98">
        <v>85830</v>
      </c>
      <c r="K37" s="98">
        <v>28670</v>
      </c>
    </row>
    <row r="38" spans="2:11" ht="15.75" x14ac:dyDescent="0.25">
      <c r="B38" s="91" t="s">
        <v>74</v>
      </c>
      <c r="C38" s="92" t="s">
        <v>84</v>
      </c>
      <c r="D38" s="93">
        <v>42991</v>
      </c>
      <c r="E38" s="94">
        <v>98913.42</v>
      </c>
      <c r="F38" s="95">
        <v>42948</v>
      </c>
      <c r="G38" s="94">
        <v>31833.42</v>
      </c>
      <c r="H38" s="106">
        <v>175821</v>
      </c>
      <c r="I38" s="97"/>
      <c r="J38" s="98">
        <v>101000</v>
      </c>
      <c r="K38" s="98">
        <v>22380</v>
      </c>
    </row>
    <row r="39" spans="2:11" ht="15.75" x14ac:dyDescent="0.25">
      <c r="B39" s="91" t="s">
        <v>74</v>
      </c>
      <c r="C39" s="92" t="s">
        <v>84</v>
      </c>
      <c r="D39" s="93">
        <v>43024</v>
      </c>
      <c r="E39" s="94">
        <v>95505.16</v>
      </c>
      <c r="F39" s="95">
        <v>42979</v>
      </c>
      <c r="G39" s="94">
        <v>23935.919999999998</v>
      </c>
      <c r="H39" s="91">
        <v>137899</v>
      </c>
      <c r="I39" s="97"/>
      <c r="J39" s="98">
        <v>67230</v>
      </c>
      <c r="K39" s="98">
        <v>28230</v>
      </c>
    </row>
    <row r="40" spans="2:11" ht="15.75" x14ac:dyDescent="0.25">
      <c r="B40" s="91" t="s">
        <v>74</v>
      </c>
      <c r="C40" s="92" t="s">
        <v>84</v>
      </c>
      <c r="D40" s="93">
        <v>43054</v>
      </c>
      <c r="E40" s="94">
        <v>92233.11</v>
      </c>
      <c r="F40" s="95">
        <v>43009</v>
      </c>
      <c r="G40" s="107">
        <v>22048.44</v>
      </c>
      <c r="H40" s="91">
        <v>125070</v>
      </c>
      <c r="I40" s="97"/>
      <c r="J40" s="98">
        <v>52400</v>
      </c>
      <c r="K40" s="98">
        <v>30210</v>
      </c>
    </row>
    <row r="41" spans="2:11" ht="15.75" x14ac:dyDescent="0.25">
      <c r="B41" s="91" t="s">
        <v>74</v>
      </c>
      <c r="C41" s="92" t="s">
        <v>84</v>
      </c>
      <c r="D41" s="93">
        <v>43087</v>
      </c>
      <c r="E41" s="94">
        <v>102222.06</v>
      </c>
      <c r="F41" s="95">
        <v>43040</v>
      </c>
      <c r="G41" s="107">
        <v>20308.64</v>
      </c>
      <c r="H41" s="91">
        <v>106424</v>
      </c>
      <c r="I41" s="97"/>
      <c r="J41" s="98">
        <v>35810</v>
      </c>
      <c r="K41" s="98">
        <v>30300</v>
      </c>
    </row>
    <row r="42" spans="2:11" ht="15.75" x14ac:dyDescent="0.25">
      <c r="B42" s="91" t="s">
        <v>74</v>
      </c>
      <c r="C42" s="92" t="s">
        <v>84</v>
      </c>
      <c r="D42" s="93">
        <v>43116</v>
      </c>
      <c r="E42" s="94">
        <v>97706.4</v>
      </c>
      <c r="F42" s="95">
        <v>43070</v>
      </c>
      <c r="G42" s="94">
        <v>17383.04</v>
      </c>
      <c r="H42" s="96">
        <v>92145</v>
      </c>
      <c r="I42" s="97"/>
      <c r="J42" s="98">
        <v>34790</v>
      </c>
      <c r="K42" s="98">
        <v>25060</v>
      </c>
    </row>
    <row r="43" spans="2:11" ht="15.75" x14ac:dyDescent="0.25"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2:11" ht="15.75" x14ac:dyDescent="0.25">
      <c r="B44" s="87"/>
      <c r="C44" s="87"/>
      <c r="D44" s="87"/>
      <c r="E44" s="87"/>
      <c r="F44" s="99" t="s">
        <v>77</v>
      </c>
      <c r="G44" s="100">
        <f>SUM(G31:G42)</f>
        <v>277830.32999999996</v>
      </c>
      <c r="H44" s="101">
        <f>SUM(H31:H43)</f>
        <v>1551108</v>
      </c>
      <c r="I44" s="87"/>
      <c r="J44" s="98">
        <f>SUM(J31:J43)</f>
        <v>683670</v>
      </c>
      <c r="K44" s="98">
        <f>SUM(K31:K43)</f>
        <v>331800</v>
      </c>
    </row>
    <row r="45" spans="2:11" ht="15.75" x14ac:dyDescent="0.25">
      <c r="B45" s="87"/>
      <c r="C45" s="87"/>
      <c r="D45" s="87"/>
      <c r="E45" s="87"/>
      <c r="F45" s="87"/>
      <c r="G45" s="102" t="s">
        <v>78</v>
      </c>
      <c r="H45" s="103">
        <f>G44/H44</f>
        <v>0.17911733418949549</v>
      </c>
      <c r="I45" s="87"/>
      <c r="J45" s="102" t="s">
        <v>79</v>
      </c>
      <c r="K45" s="101">
        <f>J44+K44</f>
        <v>1015470</v>
      </c>
    </row>
    <row r="46" spans="2:11" ht="15.75" x14ac:dyDescent="0.25">
      <c r="B46" s="87"/>
      <c r="C46" s="87"/>
      <c r="D46" s="87"/>
      <c r="E46" s="87"/>
      <c r="F46" s="87"/>
      <c r="G46" s="87"/>
      <c r="H46" s="104"/>
      <c r="I46" s="87"/>
      <c r="J46" s="87"/>
      <c r="K46" s="87"/>
    </row>
    <row r="47" spans="2:11" ht="15.75" x14ac:dyDescent="0.25">
      <c r="B47" s="87"/>
      <c r="C47" s="87"/>
      <c r="D47" s="87"/>
      <c r="E47" s="87"/>
      <c r="F47" s="87"/>
      <c r="G47" s="87"/>
      <c r="H47" s="104"/>
      <c r="I47" s="87"/>
      <c r="J47" s="102" t="s">
        <v>86</v>
      </c>
      <c r="K47" s="105">
        <f>H45*K45</f>
        <v>181888.27934940698</v>
      </c>
    </row>
    <row r="48" spans="2:11" ht="15.75" x14ac:dyDescent="0.25">
      <c r="B48" s="87"/>
      <c r="C48" s="87"/>
      <c r="D48" s="87"/>
      <c r="E48" s="87"/>
      <c r="F48" s="87"/>
      <c r="G48" s="87"/>
      <c r="H48" s="104"/>
      <c r="I48" s="87"/>
      <c r="J48" s="87"/>
      <c r="K48" s="87"/>
    </row>
  </sheetData>
  <mergeCells count="3">
    <mergeCell ref="B3:C3"/>
    <mergeCell ref="J13:K13"/>
    <mergeCell ref="J29:K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Costo unitario di accesso</vt:lpstr>
      <vt:lpstr>Personale della struttura</vt:lpstr>
      <vt:lpstr>Attrezzature</vt:lpstr>
      <vt:lpstr>Altri costi diretti</vt:lpstr>
      <vt:lpstr>Energia elettrica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IDRISSI Rahma (ERCEA)</dc:creator>
  <cp:lastModifiedBy>Claudia Raimondi</cp:lastModifiedBy>
  <cp:lastPrinted>2019-10-23T08:01:39Z</cp:lastPrinted>
  <dcterms:created xsi:type="dcterms:W3CDTF">2018-08-28T14:35:12Z</dcterms:created>
  <dcterms:modified xsi:type="dcterms:W3CDTF">2019-10-23T08:02:31Z</dcterms:modified>
</cp:coreProperties>
</file>